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0" windowWidth="14880" windowHeight="5445" tabRatio="889" activeTab="12"/>
  </bookViews>
  <sheets>
    <sheet name="Control" sheetId="13" r:id="rId1"/>
    <sheet name="A.V. PRINC.4y4A" sheetId="2" r:id="rId2"/>
    <sheet name="CURVAS PRINC." sheetId="3" r:id="rId3"/>
    <sheet name="RECTAS PRINC." sheetId="4" r:id="rId4"/>
    <sheet name="TPA (Taller Puente Alto)" sheetId="9" r:id="rId5"/>
    <sheet name="CIN (Cocheras Inter. Quilin)" sheetId="10" r:id="rId6"/>
    <sheet name="Correctivo" sheetId="11" state="hidden" r:id="rId7"/>
    <sheet name="Hoja1" sheetId="14" state="hidden" r:id="rId8"/>
    <sheet name="Correctivo rel3" sheetId="18" state="hidden" r:id="rId9"/>
    <sheet name="Hoja1 (2)" sheetId="19" state="hidden" r:id="rId10"/>
    <sheet name="Correctivo (2)" sheetId="20" state="hidden" r:id="rId11"/>
    <sheet name="Hoja2" sheetId="21" state="hidden" r:id="rId12"/>
    <sheet name="Correctivos" sheetId="22" r:id="rId13"/>
  </sheets>
  <externalReferences>
    <externalReference r:id="rId14"/>
  </externalReferences>
  <definedNames>
    <definedName name="_xlnm._FilterDatabase" localSheetId="1" hidden="1">'A.V. PRINC.4y4A'!$B$4:$D$37</definedName>
    <definedName name="_xlnm._FilterDatabase" localSheetId="6" hidden="1">Correctivo!$A$7:$AC$58</definedName>
    <definedName name="_xlnm._FilterDatabase" localSheetId="8" hidden="1">'Correctivo rel3'!$A$7:$AA$58</definedName>
    <definedName name="_xlnm._FilterDatabase" localSheetId="12" hidden="1">Correctivos!$A$7:$E$51</definedName>
    <definedName name="_xlnm._FilterDatabase" localSheetId="3" hidden="1">'RECTAS PRINC.'!$B$4:$F$161</definedName>
    <definedName name="_Toc435612783" localSheetId="1">#REF!</definedName>
    <definedName name="_Toc435612784" localSheetId="1">#REF!</definedName>
    <definedName name="aparatos" localSheetId="0">#REF!</definedName>
    <definedName name="aparatos">[1]Varios!$I$3:$I$53</definedName>
    <definedName name="aparatosL2" localSheetId="0">#REF!</definedName>
    <definedName name="aparatosL2">[1]Varios!$M$4:$M$41</definedName>
    <definedName name="aparatosL5" localSheetId="0">#REF!</definedName>
    <definedName name="aparatosL5">[1]Varios!$Q$4:$Q$47</definedName>
    <definedName name="_xlnm.Print_Area" localSheetId="1">'A.V. PRINC.4y4A'!$A$1:$M$112</definedName>
    <definedName name="BarraGuia" localSheetId="10">#REF!</definedName>
    <definedName name="BarraGuia" localSheetId="8">#REF!</definedName>
    <definedName name="BarraGuia" localSheetId="12">#REF!</definedName>
    <definedName name="BarraGuia" localSheetId="9">#REF!</definedName>
    <definedName name="BarraGuia">#REF!</definedName>
    <definedName name="Otros" localSheetId="10">#REF!</definedName>
    <definedName name="Otros" localSheetId="8">#REF!</definedName>
    <definedName name="Otros" localSheetId="12">#REF!</definedName>
    <definedName name="Otros" localSheetId="9">#REF!</definedName>
    <definedName name="Otros">#REF!</definedName>
    <definedName name="Pista" localSheetId="0">#REF!</definedName>
    <definedName name="Pista">[1]Varios!$C$21:$C$25</definedName>
    <definedName name="riel" localSheetId="10">#REF!</definedName>
    <definedName name="riel" localSheetId="8">#REF!</definedName>
    <definedName name="riel" localSheetId="12">#REF!</definedName>
    <definedName name="riel" localSheetId="9">#REF!</definedName>
    <definedName name="riel">#REF!</definedName>
    <definedName name="Trabajos" localSheetId="0">#REF!</definedName>
    <definedName name="Trabajos">[1]Varios!$C$3:$C$10</definedName>
    <definedName name="TrabajosRiel" localSheetId="0">#REF!</definedName>
    <definedName name="TrabajosRiel">[1]Varios!$C$13:$C$18</definedName>
  </definedNames>
  <calcPr calcId="145621"/>
</workbook>
</file>

<file path=xl/calcChain.xml><?xml version="1.0" encoding="utf-8"?>
<calcChain xmlns="http://schemas.openxmlformats.org/spreadsheetml/2006/main">
  <c r="C80" i="9" l="1"/>
  <c r="F115" i="4" l="1"/>
  <c r="F117" i="4" l="1"/>
  <c r="F119" i="4"/>
  <c r="F116" i="4"/>
  <c r="C71" i="10" l="1"/>
  <c r="R55" i="18" l="1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AJ8" i="18" l="1"/>
  <c r="AJ18" i="18"/>
  <c r="AJ20" i="18"/>
  <c r="AJ33" i="18"/>
  <c r="AJ42" i="18"/>
  <c r="AJ47" i="18"/>
  <c r="AJ53" i="18"/>
  <c r="AG18" i="18"/>
  <c r="AH18" i="18"/>
  <c r="AI18" i="18"/>
  <c r="AG20" i="18"/>
  <c r="AH20" i="18"/>
  <c r="AI20" i="18"/>
  <c r="AG33" i="18"/>
  <c r="AH33" i="18"/>
  <c r="AI33" i="18"/>
  <c r="AG42" i="18"/>
  <c r="AH42" i="18"/>
  <c r="AI42" i="18"/>
  <c r="AG47" i="18"/>
  <c r="AH47" i="18"/>
  <c r="AI47" i="18"/>
  <c r="AG53" i="18"/>
  <c r="AH53" i="18"/>
  <c r="AI53" i="18"/>
  <c r="AH8" i="18"/>
  <c r="AI8" i="18"/>
  <c r="AG8" i="18"/>
  <c r="E6" i="21" l="1"/>
  <c r="C6" i="21"/>
  <c r="D6" i="21"/>
  <c r="B6" i="21"/>
  <c r="B7" i="19" l="1"/>
  <c r="H53" i="18"/>
  <c r="AA53" i="18" s="1"/>
  <c r="H47" i="18"/>
  <c r="AA47" i="18" s="1"/>
  <c r="H42" i="18"/>
  <c r="AA42" i="18" s="1"/>
  <c r="H33" i="18"/>
  <c r="AA33" i="18" s="1"/>
  <c r="H20" i="18"/>
  <c r="AA20" i="18" s="1"/>
  <c r="H18" i="18"/>
  <c r="AA18" i="18" s="1"/>
  <c r="O21" i="18"/>
  <c r="O55" i="18"/>
  <c r="O54" i="18"/>
  <c r="O52" i="18"/>
  <c r="O51" i="18"/>
  <c r="O50" i="18"/>
  <c r="O49" i="18"/>
  <c r="O48" i="18"/>
  <c r="O46" i="18"/>
  <c r="O45" i="18"/>
  <c r="O44" i="18"/>
  <c r="O43" i="18"/>
  <c r="O41" i="18"/>
  <c r="O40" i="18"/>
  <c r="O39" i="18"/>
  <c r="H39" i="18" s="1"/>
  <c r="AA39" i="18" s="1"/>
  <c r="O38" i="18"/>
  <c r="H38" i="18" s="1"/>
  <c r="AA38" i="18" s="1"/>
  <c r="O37" i="18"/>
  <c r="H37" i="18" s="1"/>
  <c r="AA37" i="18" s="1"/>
  <c r="O36" i="18"/>
  <c r="O35" i="18"/>
  <c r="O34" i="18"/>
  <c r="O32" i="18"/>
  <c r="O31" i="18"/>
  <c r="O30" i="18"/>
  <c r="O29" i="18"/>
  <c r="O28" i="18"/>
  <c r="O27" i="18"/>
  <c r="O26" i="18"/>
  <c r="O25" i="18"/>
  <c r="O24" i="18"/>
  <c r="O23" i="18"/>
  <c r="O22" i="18"/>
  <c r="O19" i="18"/>
  <c r="O17" i="18"/>
  <c r="O16" i="18"/>
  <c r="O15" i="18"/>
  <c r="O14" i="18"/>
  <c r="O13" i="18"/>
  <c r="O12" i="18"/>
  <c r="O11" i="18"/>
  <c r="O10" i="18"/>
  <c r="O9" i="18"/>
  <c r="AA56" i="18"/>
  <c r="X56" i="18"/>
  <c r="M56" i="18"/>
  <c r="W56" i="18" s="1"/>
  <c r="X55" i="18"/>
  <c r="M55" i="18"/>
  <c r="W55" i="18" s="1"/>
  <c r="G55" i="18"/>
  <c r="X54" i="18"/>
  <c r="M54" i="18"/>
  <c r="G54" i="18"/>
  <c r="Y53" i="18"/>
  <c r="AB53" i="18" s="1"/>
  <c r="W53" i="18"/>
  <c r="X52" i="18"/>
  <c r="M52" i="18"/>
  <c r="W52" i="18" s="1"/>
  <c r="G52" i="18"/>
  <c r="X51" i="18"/>
  <c r="M51" i="18"/>
  <c r="Y51" i="18" s="1"/>
  <c r="G51" i="18"/>
  <c r="X50" i="18"/>
  <c r="M50" i="18"/>
  <c r="G50" i="18"/>
  <c r="X49" i="18"/>
  <c r="M49" i="18"/>
  <c r="W49" i="18" s="1"/>
  <c r="G49" i="18"/>
  <c r="X48" i="18"/>
  <c r="M48" i="18"/>
  <c r="W48" i="18" s="1"/>
  <c r="G48" i="18"/>
  <c r="Y47" i="18"/>
  <c r="AB47" i="18" s="1"/>
  <c r="W47" i="18"/>
  <c r="X46" i="18"/>
  <c r="M46" i="18"/>
  <c r="Y46" i="18" s="1"/>
  <c r="G46" i="18"/>
  <c r="X45" i="18"/>
  <c r="M45" i="18"/>
  <c r="W45" i="18" s="1"/>
  <c r="G45" i="18"/>
  <c r="X44" i="18"/>
  <c r="M44" i="18"/>
  <c r="W44" i="18" s="1"/>
  <c r="G44" i="18"/>
  <c r="X43" i="18"/>
  <c r="M43" i="18"/>
  <c r="W43" i="18" s="1"/>
  <c r="G43" i="18"/>
  <c r="Y42" i="18"/>
  <c r="AB42" i="18" s="1"/>
  <c r="W42" i="18"/>
  <c r="X41" i="18"/>
  <c r="M41" i="18"/>
  <c r="W41" i="18" s="1"/>
  <c r="G41" i="18"/>
  <c r="X40" i="18"/>
  <c r="M40" i="18"/>
  <c r="W40" i="18" s="1"/>
  <c r="G40" i="18"/>
  <c r="X39" i="18"/>
  <c r="M39" i="18"/>
  <c r="Y39" i="18" s="1"/>
  <c r="G39" i="18"/>
  <c r="X38" i="18"/>
  <c r="M38" i="18"/>
  <c r="Y38" i="18" s="1"/>
  <c r="G38" i="18"/>
  <c r="X37" i="18"/>
  <c r="M37" i="18"/>
  <c r="W37" i="18" s="1"/>
  <c r="G37" i="18"/>
  <c r="X36" i="18"/>
  <c r="M36" i="18"/>
  <c r="W36" i="18" s="1"/>
  <c r="G36" i="18"/>
  <c r="X35" i="18"/>
  <c r="M35" i="18"/>
  <c r="Y35" i="18" s="1"/>
  <c r="G35" i="18"/>
  <c r="X34" i="18"/>
  <c r="M34" i="18"/>
  <c r="Y34" i="18" s="1"/>
  <c r="G34" i="18"/>
  <c r="Y33" i="18"/>
  <c r="AB33" i="18" s="1"/>
  <c r="W33" i="18"/>
  <c r="X32" i="18"/>
  <c r="M32" i="18"/>
  <c r="W32" i="18" s="1"/>
  <c r="G32" i="18"/>
  <c r="X31" i="18"/>
  <c r="M31" i="18"/>
  <c r="W31" i="18" s="1"/>
  <c r="G31" i="18"/>
  <c r="X30" i="18"/>
  <c r="M30" i="18"/>
  <c r="Y30" i="18" s="1"/>
  <c r="G30" i="18"/>
  <c r="X29" i="18"/>
  <c r="M29" i="18"/>
  <c r="W29" i="18" s="1"/>
  <c r="G29" i="18"/>
  <c r="X28" i="18"/>
  <c r="M28" i="18"/>
  <c r="W28" i="18" s="1"/>
  <c r="G28" i="18"/>
  <c r="X27" i="18"/>
  <c r="M27" i="18"/>
  <c r="W27" i="18" s="1"/>
  <c r="G27" i="18"/>
  <c r="X26" i="18"/>
  <c r="M26" i="18"/>
  <c r="Y26" i="18" s="1"/>
  <c r="G26" i="18"/>
  <c r="X25" i="18"/>
  <c r="M25" i="18"/>
  <c r="W25" i="18" s="1"/>
  <c r="G25" i="18"/>
  <c r="X24" i="18"/>
  <c r="M24" i="18"/>
  <c r="W24" i="18" s="1"/>
  <c r="G24" i="18"/>
  <c r="X23" i="18"/>
  <c r="M23" i="18"/>
  <c r="Y23" i="18" s="1"/>
  <c r="G23" i="18"/>
  <c r="X22" i="18"/>
  <c r="M22" i="18"/>
  <c r="Y22" i="18" s="1"/>
  <c r="G22" i="18"/>
  <c r="X21" i="18"/>
  <c r="M21" i="18"/>
  <c r="W21" i="18" s="1"/>
  <c r="G21" i="18"/>
  <c r="Y20" i="18"/>
  <c r="AB20" i="18" s="1"/>
  <c r="W20" i="18"/>
  <c r="X19" i="18"/>
  <c r="M19" i="18"/>
  <c r="W19" i="18" s="1"/>
  <c r="G19" i="18"/>
  <c r="Y18" i="18"/>
  <c r="AB18" i="18" s="1"/>
  <c r="W18" i="18"/>
  <c r="X17" i="18"/>
  <c r="M17" i="18"/>
  <c r="W17" i="18" s="1"/>
  <c r="G17" i="18"/>
  <c r="X16" i="18"/>
  <c r="M16" i="18"/>
  <c r="W16" i="18" s="1"/>
  <c r="G16" i="18"/>
  <c r="X15" i="18"/>
  <c r="M15" i="18"/>
  <c r="W15" i="18" s="1"/>
  <c r="G15" i="18"/>
  <c r="X14" i="18"/>
  <c r="M14" i="18"/>
  <c r="Y14" i="18" s="1"/>
  <c r="G14" i="18"/>
  <c r="X13" i="18"/>
  <c r="M13" i="18"/>
  <c r="W13" i="18" s="1"/>
  <c r="G13" i="18"/>
  <c r="X12" i="18"/>
  <c r="M12" i="18"/>
  <c r="W12" i="18" s="1"/>
  <c r="G12" i="18"/>
  <c r="X11" i="18"/>
  <c r="M11" i="18"/>
  <c r="W11" i="18" s="1"/>
  <c r="G11" i="18"/>
  <c r="X10" i="18"/>
  <c r="M10" i="18"/>
  <c r="Y10" i="18" s="1"/>
  <c r="G10" i="18"/>
  <c r="X9" i="18"/>
  <c r="M9" i="18"/>
  <c r="W9" i="18" s="1"/>
  <c r="G9" i="18"/>
  <c r="H41" i="18" l="1"/>
  <c r="AA41" i="18" s="1"/>
  <c r="Y19" i="18"/>
  <c r="H49" i="18"/>
  <c r="AA49" i="18" s="1"/>
  <c r="H25" i="18"/>
  <c r="AA25" i="18" s="1"/>
  <c r="Y11" i="18"/>
  <c r="Y12" i="18"/>
  <c r="Y43" i="18"/>
  <c r="Y44" i="18"/>
  <c r="W51" i="18"/>
  <c r="H12" i="18"/>
  <c r="AA12" i="18" s="1"/>
  <c r="H16" i="18"/>
  <c r="AA16" i="18" s="1"/>
  <c r="H23" i="18"/>
  <c r="AA23" i="18" s="1"/>
  <c r="H45" i="18"/>
  <c r="AA45" i="18" s="1"/>
  <c r="H50" i="18"/>
  <c r="AA50" i="18" s="1"/>
  <c r="H55" i="18"/>
  <c r="AA55" i="18" s="1"/>
  <c r="Y9" i="18"/>
  <c r="H29" i="18"/>
  <c r="AA29" i="18" s="1"/>
  <c r="Y55" i="18"/>
  <c r="H9" i="18"/>
  <c r="AA9" i="18" s="1"/>
  <c r="H24" i="18"/>
  <c r="AA24" i="18" s="1"/>
  <c r="H28" i="18"/>
  <c r="AA28" i="18" s="1"/>
  <c r="H32" i="18"/>
  <c r="AA32" i="18" s="1"/>
  <c r="H51" i="18"/>
  <c r="AA51" i="18" s="1"/>
  <c r="H21" i="18"/>
  <c r="AA21" i="18" s="1"/>
  <c r="H31" i="18"/>
  <c r="AA31" i="18" s="1"/>
  <c r="W23" i="18"/>
  <c r="H13" i="18"/>
  <c r="AA13" i="18" s="1"/>
  <c r="H46" i="18"/>
  <c r="AA46" i="18" s="1"/>
  <c r="W38" i="18"/>
  <c r="W39" i="18"/>
  <c r="H10" i="18"/>
  <c r="AA10" i="18" s="1"/>
  <c r="H14" i="18"/>
  <c r="AA14" i="18" s="1"/>
  <c r="H19" i="18"/>
  <c r="AA19" i="18" s="1"/>
  <c r="H34" i="18"/>
  <c r="AA34" i="18" s="1"/>
  <c r="H43" i="18"/>
  <c r="AA43" i="18" s="1"/>
  <c r="H48" i="18"/>
  <c r="AA48" i="18" s="1"/>
  <c r="H52" i="18"/>
  <c r="AA52" i="18" s="1"/>
  <c r="H27" i="18"/>
  <c r="AA27" i="18" s="1"/>
  <c r="H36" i="18"/>
  <c r="AA36" i="18" s="1"/>
  <c r="H40" i="18"/>
  <c r="AA40" i="18" s="1"/>
  <c r="W35" i="18"/>
  <c r="H17" i="18"/>
  <c r="AA17" i="18" s="1"/>
  <c r="Y36" i="18"/>
  <c r="Y37" i="18"/>
  <c r="H11" i="18"/>
  <c r="AA11" i="18" s="1"/>
  <c r="H15" i="18"/>
  <c r="AA15" i="18" s="1"/>
  <c r="H22" i="18"/>
  <c r="AA22" i="18" s="1"/>
  <c r="H26" i="18"/>
  <c r="AA26" i="18" s="1"/>
  <c r="H30" i="18"/>
  <c r="AA30" i="18" s="1"/>
  <c r="H35" i="18"/>
  <c r="AA35" i="18" s="1"/>
  <c r="H44" i="18"/>
  <c r="AA44" i="18" s="1"/>
  <c r="H54" i="18"/>
  <c r="AA54" i="18" s="1"/>
  <c r="AJ11" i="18"/>
  <c r="AG11" i="18"/>
  <c r="AI11" i="18"/>
  <c r="AH11" i="18"/>
  <c r="AJ15" i="18"/>
  <c r="AG15" i="18"/>
  <c r="AH15" i="18"/>
  <c r="AI15" i="18"/>
  <c r="Y15" i="18"/>
  <c r="Y16" i="18"/>
  <c r="AI22" i="18"/>
  <c r="AG22" i="18"/>
  <c r="AH22" i="18"/>
  <c r="AJ22" i="18"/>
  <c r="AJ24" i="18"/>
  <c r="AG24" i="18"/>
  <c r="AH24" i="18"/>
  <c r="AI24" i="18"/>
  <c r="AJ25" i="18"/>
  <c r="AH25" i="18"/>
  <c r="AI25" i="18"/>
  <c r="AG25" i="18"/>
  <c r="AI26" i="18"/>
  <c r="AJ26" i="18"/>
  <c r="AG26" i="18"/>
  <c r="AH26" i="18"/>
  <c r="AJ27" i="18"/>
  <c r="AG27" i="18"/>
  <c r="AI27" i="18"/>
  <c r="AH27" i="18"/>
  <c r="Y27" i="18"/>
  <c r="Y28" i="18"/>
  <c r="Y29" i="18"/>
  <c r="AJ31" i="18"/>
  <c r="AG31" i="18"/>
  <c r="AH31" i="18"/>
  <c r="AI31" i="18"/>
  <c r="Y31" i="18"/>
  <c r="Y32" i="18"/>
  <c r="AJ40" i="18"/>
  <c r="AG40" i="18"/>
  <c r="AH40" i="18"/>
  <c r="AI40" i="18"/>
  <c r="AJ41" i="18"/>
  <c r="AH41" i="18"/>
  <c r="AI41" i="18"/>
  <c r="AG41" i="18"/>
  <c r="AJ48" i="18"/>
  <c r="AG48" i="18"/>
  <c r="AH48" i="18"/>
  <c r="AI48" i="18"/>
  <c r="AJ49" i="18"/>
  <c r="AH49" i="18"/>
  <c r="AI49" i="18"/>
  <c r="AG49" i="18"/>
  <c r="AI50" i="18"/>
  <c r="AJ50" i="18"/>
  <c r="AG50" i="18"/>
  <c r="AH50" i="18"/>
  <c r="AJ52" i="18"/>
  <c r="AG52" i="18"/>
  <c r="AH52" i="18"/>
  <c r="AI52" i="18"/>
  <c r="AJ12" i="18"/>
  <c r="AG12" i="18"/>
  <c r="AH12" i="18"/>
  <c r="AI12" i="18"/>
  <c r="AJ13" i="18"/>
  <c r="AH13" i="18"/>
  <c r="AI13" i="18"/>
  <c r="AG13" i="18"/>
  <c r="AJ19" i="18"/>
  <c r="AG19" i="18"/>
  <c r="AH19" i="18"/>
  <c r="AI19" i="18"/>
  <c r="AJ43" i="18"/>
  <c r="AG43" i="18"/>
  <c r="AI43" i="18"/>
  <c r="AH43" i="18"/>
  <c r="AI46" i="18"/>
  <c r="AJ46" i="18"/>
  <c r="AH46" i="18"/>
  <c r="AG46" i="18"/>
  <c r="AI54" i="18"/>
  <c r="AG54" i="18"/>
  <c r="AJ54" i="18"/>
  <c r="AH54" i="18"/>
  <c r="AI14" i="18"/>
  <c r="AG14" i="18"/>
  <c r="AJ14" i="18"/>
  <c r="AH14" i="18"/>
  <c r="AJ16" i="18"/>
  <c r="AG16" i="18"/>
  <c r="AH16" i="18"/>
  <c r="AI16" i="18"/>
  <c r="AJ17" i="18"/>
  <c r="AH17" i="18"/>
  <c r="AI17" i="18"/>
  <c r="AG17" i="18"/>
  <c r="AJ21" i="18"/>
  <c r="AH21" i="18"/>
  <c r="AI21" i="18"/>
  <c r="AG21" i="18"/>
  <c r="AJ28" i="18"/>
  <c r="AG28" i="18"/>
  <c r="AH28" i="18"/>
  <c r="AI28" i="18"/>
  <c r="AJ29" i="18"/>
  <c r="AH29" i="18"/>
  <c r="AI29" i="18"/>
  <c r="AG29" i="18"/>
  <c r="AI30" i="18"/>
  <c r="AJ30" i="18"/>
  <c r="AG30" i="18"/>
  <c r="AH30" i="18"/>
  <c r="AJ32" i="18"/>
  <c r="AG32" i="18"/>
  <c r="AH32" i="18"/>
  <c r="AI32" i="18"/>
  <c r="AJ55" i="18"/>
  <c r="AI55" i="18"/>
  <c r="AG55" i="18"/>
  <c r="AH55" i="18"/>
  <c r="AJ9" i="18"/>
  <c r="AH9" i="18"/>
  <c r="AI9" i="18"/>
  <c r="AG9" i="18"/>
  <c r="AI10" i="18"/>
  <c r="AJ10" i="18"/>
  <c r="AG10" i="18"/>
  <c r="AH10" i="18"/>
  <c r="W26" i="18"/>
  <c r="AJ35" i="18"/>
  <c r="AG35" i="18"/>
  <c r="AI35" i="18"/>
  <c r="AH35" i="18"/>
  <c r="AJ23" i="18"/>
  <c r="AG23" i="18"/>
  <c r="AH23" i="18"/>
  <c r="AI23" i="18"/>
  <c r="Y24" i="18"/>
  <c r="Y25" i="18"/>
  <c r="AI34" i="18"/>
  <c r="AJ34" i="18"/>
  <c r="AG34" i="18"/>
  <c r="AH34" i="18"/>
  <c r="AJ36" i="18"/>
  <c r="AG36" i="18"/>
  <c r="AH36" i="18"/>
  <c r="AI36" i="18"/>
  <c r="AJ37" i="18"/>
  <c r="AH37" i="18"/>
  <c r="AI37" i="18"/>
  <c r="AG37" i="18"/>
  <c r="AI38" i="18"/>
  <c r="AG38" i="18"/>
  <c r="AH38" i="18"/>
  <c r="AJ38" i="18"/>
  <c r="AJ39" i="18"/>
  <c r="AG39" i="18"/>
  <c r="AH39" i="18"/>
  <c r="AI39" i="18"/>
  <c r="Y40" i="18"/>
  <c r="Y41" i="18"/>
  <c r="AJ44" i="18"/>
  <c r="AH44" i="18"/>
  <c r="AG44" i="18"/>
  <c r="AI44" i="18"/>
  <c r="AJ45" i="18"/>
  <c r="AH45" i="18"/>
  <c r="AI45" i="18"/>
  <c r="AG45" i="18"/>
  <c r="Y48" i="18"/>
  <c r="Y49" i="18"/>
  <c r="AJ51" i="18"/>
  <c r="AG51" i="18"/>
  <c r="AH51" i="18"/>
  <c r="AI51" i="18"/>
  <c r="Y52" i="18"/>
  <c r="W10" i="18"/>
  <c r="W30" i="18"/>
  <c r="Y13" i="18"/>
  <c r="W14" i="18"/>
  <c r="Y50" i="18"/>
  <c r="W50" i="18"/>
  <c r="Y54" i="18"/>
  <c r="W54" i="18"/>
  <c r="Y17" i="18"/>
  <c r="Y21" i="18"/>
  <c r="W22" i="18"/>
  <c r="W34" i="18"/>
  <c r="Y45" i="18"/>
  <c r="W46" i="18"/>
  <c r="AC3" i="18" l="1"/>
  <c r="AB9" i="18" s="1"/>
  <c r="B6" i="19"/>
  <c r="R60" i="18"/>
  <c r="B11" i="21"/>
  <c r="B3" i="19"/>
  <c r="F4" i="19" s="1"/>
  <c r="J3" i="21"/>
  <c r="C11" i="21"/>
  <c r="E11" i="21"/>
  <c r="C14" i="21"/>
  <c r="C4" i="21"/>
  <c r="D11" i="21"/>
  <c r="AE2" i="18"/>
  <c r="B4" i="19"/>
  <c r="D3" i="21"/>
  <c r="H4" i="19"/>
  <c r="E12" i="21"/>
  <c r="B4" i="21"/>
  <c r="C3" i="21"/>
  <c r="C12" i="21"/>
  <c r="D14" i="21"/>
  <c r="H3" i="19"/>
  <c r="B3" i="21"/>
  <c r="D4" i="21"/>
  <c r="E4" i="21"/>
  <c r="D12" i="21"/>
  <c r="AC2" i="18"/>
  <c r="AB17" i="18" s="1"/>
  <c r="B5" i="19"/>
  <c r="E3" i="21"/>
  <c r="E14" i="21"/>
  <c r="B14" i="21"/>
  <c r="B12" i="21"/>
  <c r="B13" i="19" l="1"/>
  <c r="F11" i="21"/>
  <c r="AB13" i="18"/>
  <c r="B13" i="21"/>
  <c r="C13" i="21"/>
  <c r="E13" i="21"/>
  <c r="G11" i="21"/>
  <c r="B8" i="19"/>
  <c r="D13" i="21"/>
  <c r="H11" i="21"/>
  <c r="B5" i="21"/>
  <c r="F3" i="21"/>
  <c r="E5" i="21"/>
  <c r="C5" i="21"/>
  <c r="G3" i="21"/>
  <c r="H3" i="21"/>
  <c r="D5" i="21"/>
  <c r="B14" i="19"/>
  <c r="F3" i="19"/>
  <c r="F5" i="19" s="1"/>
  <c r="G4" i="19" s="1"/>
  <c r="AB50" i="18"/>
  <c r="AB35" i="18"/>
  <c r="AB32" i="18"/>
  <c r="AB52" i="18"/>
  <c r="AB14" i="18"/>
  <c r="AB26" i="18"/>
  <c r="AB49" i="18"/>
  <c r="AB21" i="18"/>
  <c r="AB23" i="18"/>
  <c r="AB10" i="18"/>
  <c r="AB19" i="18"/>
  <c r="AB31" i="18"/>
  <c r="AB15" i="18"/>
  <c r="AB24" i="18"/>
  <c r="AB48" i="18"/>
  <c r="AB29" i="18"/>
  <c r="AB16" i="18"/>
  <c r="AB55" i="18"/>
  <c r="AB11" i="18"/>
  <c r="AB39" i="18"/>
  <c r="AB28" i="18"/>
  <c r="AB41" i="18"/>
  <c r="AB34" i="18"/>
  <c r="AB30" i="18"/>
  <c r="AB25" i="18"/>
  <c r="AB12" i="18"/>
  <c r="AB46" i="18"/>
  <c r="AB44" i="18"/>
  <c r="AB22" i="18"/>
  <c r="AB27" i="18"/>
  <c r="AB43" i="18"/>
  <c r="AB38" i="18"/>
  <c r="AB36" i="18"/>
  <c r="AB40" i="18"/>
  <c r="AB51" i="18"/>
  <c r="AB37" i="18"/>
  <c r="AB54" i="18"/>
  <c r="AB45" i="18"/>
  <c r="AC4" i="18" l="1"/>
  <c r="AE4" i="18" s="1"/>
  <c r="AF4" i="18" s="1"/>
  <c r="G3" i="19"/>
  <c r="G5" i="19" s="1"/>
  <c r="AC5" i="18"/>
  <c r="AE5" i="18" s="1"/>
  <c r="L9" i="11" l="1"/>
  <c r="T9" i="11" s="1"/>
  <c r="V9" i="11" l="1"/>
  <c r="V53" i="11"/>
  <c r="V47" i="11"/>
  <c r="V42" i="11"/>
  <c r="V33" i="11"/>
  <c r="V20" i="11"/>
  <c r="V18" i="11"/>
  <c r="Y18" i="11" l="1"/>
  <c r="Y20" i="11"/>
  <c r="Y33" i="11"/>
  <c r="Y42" i="11"/>
  <c r="Y47" i="11"/>
  <c r="Y53" i="11"/>
  <c r="L10" i="11"/>
  <c r="V10" i="11" l="1"/>
  <c r="L11" i="11"/>
  <c r="V11" i="11" s="1"/>
  <c r="L12" i="11"/>
  <c r="V12" i="11" s="1"/>
  <c r="L13" i="11"/>
  <c r="V13" i="11" s="1"/>
  <c r="L14" i="11"/>
  <c r="V14" i="11" s="1"/>
  <c r="L15" i="11"/>
  <c r="V15" i="11" s="1"/>
  <c r="L16" i="11"/>
  <c r="V16" i="11" s="1"/>
  <c r="L17" i="11"/>
  <c r="V17" i="11" s="1"/>
  <c r="L19" i="11"/>
  <c r="V19" i="11" s="1"/>
  <c r="L21" i="11"/>
  <c r="V21" i="11" s="1"/>
  <c r="L22" i="11"/>
  <c r="V22" i="11" s="1"/>
  <c r="L23" i="11"/>
  <c r="V23" i="11" s="1"/>
  <c r="L24" i="11"/>
  <c r="V24" i="11" s="1"/>
  <c r="L25" i="11"/>
  <c r="V25" i="11" s="1"/>
  <c r="L26" i="11"/>
  <c r="V26" i="11" s="1"/>
  <c r="L27" i="11"/>
  <c r="V27" i="11" s="1"/>
  <c r="L28" i="11"/>
  <c r="V28" i="11" s="1"/>
  <c r="L29" i="11"/>
  <c r="V29" i="11" s="1"/>
  <c r="L30" i="11"/>
  <c r="V30" i="11" s="1"/>
  <c r="L31" i="11"/>
  <c r="V31" i="11" s="1"/>
  <c r="L32" i="11"/>
  <c r="V32" i="11" s="1"/>
  <c r="L34" i="11"/>
  <c r="V34" i="11" s="1"/>
  <c r="L35" i="11"/>
  <c r="V35" i="11" s="1"/>
  <c r="L36" i="11"/>
  <c r="V36" i="11" s="1"/>
  <c r="L37" i="11"/>
  <c r="V37" i="11" s="1"/>
  <c r="L38" i="11"/>
  <c r="V38" i="11" s="1"/>
  <c r="L39" i="11"/>
  <c r="V39" i="11" s="1"/>
  <c r="L40" i="11"/>
  <c r="V40" i="11" s="1"/>
  <c r="L41" i="11"/>
  <c r="V41" i="11" s="1"/>
  <c r="L43" i="11"/>
  <c r="V43" i="11" s="1"/>
  <c r="L44" i="11"/>
  <c r="V44" i="11" s="1"/>
  <c r="L45" i="11"/>
  <c r="V45" i="11" s="1"/>
  <c r="L46" i="11"/>
  <c r="V46" i="11" s="1"/>
  <c r="L48" i="11"/>
  <c r="V48" i="11" s="1"/>
  <c r="L49" i="11"/>
  <c r="V49" i="11" s="1"/>
  <c r="L50" i="11"/>
  <c r="V50" i="11" s="1"/>
  <c r="L51" i="11"/>
  <c r="V51" i="11" s="1"/>
  <c r="L52" i="11"/>
  <c r="V52" i="11" s="1"/>
  <c r="L54" i="11"/>
  <c r="V54" i="11" s="1"/>
  <c r="L55" i="11"/>
  <c r="V55" i="11" s="1"/>
  <c r="L56" i="11"/>
  <c r="I4" i="14" l="1"/>
  <c r="C24" i="19"/>
  <c r="C21" i="19"/>
  <c r="I3" i="19"/>
  <c r="B23" i="14"/>
  <c r="C22" i="19"/>
  <c r="I4" i="19"/>
  <c r="F24" i="14"/>
  <c r="F24" i="19"/>
  <c r="B21" i="19"/>
  <c r="B21" i="14"/>
  <c r="F22" i="14"/>
  <c r="C23" i="19"/>
  <c r="F22" i="19"/>
  <c r="B23" i="19"/>
  <c r="B22" i="14"/>
  <c r="B24" i="14"/>
  <c r="B22" i="19"/>
  <c r="C22" i="14"/>
  <c r="C24" i="14"/>
  <c r="I3" i="14"/>
  <c r="B24" i="19"/>
  <c r="C21" i="14"/>
  <c r="C23" i="14"/>
  <c r="U10" i="11"/>
  <c r="U11" i="11"/>
  <c r="U12" i="11"/>
  <c r="U13" i="11"/>
  <c r="U14" i="11"/>
  <c r="U15" i="11"/>
  <c r="U16" i="11"/>
  <c r="U17" i="11"/>
  <c r="U19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4" i="11"/>
  <c r="U35" i="11"/>
  <c r="U36" i="11"/>
  <c r="U37" i="11"/>
  <c r="U38" i="11"/>
  <c r="U39" i="11"/>
  <c r="U40" i="11"/>
  <c r="U41" i="11"/>
  <c r="U43" i="11"/>
  <c r="U44" i="11"/>
  <c r="U45" i="11"/>
  <c r="U46" i="11"/>
  <c r="U48" i="11"/>
  <c r="U49" i="11"/>
  <c r="U50" i="11"/>
  <c r="U51" i="11"/>
  <c r="U52" i="11"/>
  <c r="U54" i="11"/>
  <c r="U55" i="11"/>
  <c r="U56" i="11"/>
  <c r="U9" i="11"/>
  <c r="E23" i="14" l="1"/>
  <c r="D22" i="19"/>
  <c r="E22" i="19"/>
  <c r="E21" i="19"/>
  <c r="D24" i="19"/>
  <c r="E22" i="14"/>
  <c r="D23" i="19"/>
  <c r="E21" i="14"/>
  <c r="E23" i="19"/>
  <c r="D21" i="19"/>
  <c r="D23" i="14"/>
  <c r="E24" i="19"/>
  <c r="D21" i="14"/>
  <c r="D24" i="14"/>
  <c r="E24" i="14"/>
  <c r="D22" i="14"/>
  <c r="B7" i="14"/>
  <c r="X56" i="11"/>
  <c r="G55" i="11"/>
  <c r="X55" i="11" s="1"/>
  <c r="G54" i="11"/>
  <c r="X54" i="11" s="1"/>
  <c r="G52" i="11"/>
  <c r="X52" i="11" s="1"/>
  <c r="G51" i="11"/>
  <c r="X51" i="11" s="1"/>
  <c r="G50" i="11"/>
  <c r="X50" i="11" s="1"/>
  <c r="G49" i="11"/>
  <c r="X49" i="11" s="1"/>
  <c r="G48" i="11"/>
  <c r="X48" i="11" s="1"/>
  <c r="G46" i="11"/>
  <c r="X46" i="11" s="1"/>
  <c r="G45" i="11"/>
  <c r="X45" i="11" s="1"/>
  <c r="G44" i="11"/>
  <c r="X44" i="11" s="1"/>
  <c r="G43" i="11"/>
  <c r="X43" i="11" s="1"/>
  <c r="G41" i="11"/>
  <c r="X41" i="11" s="1"/>
  <c r="G40" i="11"/>
  <c r="X40" i="11" s="1"/>
  <c r="G39" i="11"/>
  <c r="X39" i="11" s="1"/>
  <c r="G38" i="11"/>
  <c r="X38" i="11" s="1"/>
  <c r="G37" i="11"/>
  <c r="X37" i="11" s="1"/>
  <c r="G36" i="11"/>
  <c r="X36" i="11" s="1"/>
  <c r="G35" i="11"/>
  <c r="X35" i="11" s="1"/>
  <c r="G34" i="11"/>
  <c r="X34" i="11" s="1"/>
  <c r="G32" i="11"/>
  <c r="X32" i="11" s="1"/>
  <c r="G31" i="11"/>
  <c r="X31" i="11" s="1"/>
  <c r="G30" i="11"/>
  <c r="X30" i="11" s="1"/>
  <c r="G29" i="11"/>
  <c r="X29" i="11" s="1"/>
  <c r="G28" i="11"/>
  <c r="X28" i="11" s="1"/>
  <c r="G27" i="11"/>
  <c r="X27" i="11" s="1"/>
  <c r="G26" i="11"/>
  <c r="X26" i="11" s="1"/>
  <c r="G25" i="11"/>
  <c r="X25" i="11" s="1"/>
  <c r="G24" i="11"/>
  <c r="X24" i="11" s="1"/>
  <c r="G23" i="11"/>
  <c r="X23" i="11" s="1"/>
  <c r="G22" i="11"/>
  <c r="X22" i="11" s="1"/>
  <c r="G21" i="11"/>
  <c r="X21" i="11" s="1"/>
  <c r="G19" i="11"/>
  <c r="X19" i="11" s="1"/>
  <c r="G17" i="11"/>
  <c r="X17" i="11" s="1"/>
  <c r="G16" i="11"/>
  <c r="X16" i="11" s="1"/>
  <c r="G15" i="11"/>
  <c r="X15" i="11" s="1"/>
  <c r="G14" i="11"/>
  <c r="X14" i="11" s="1"/>
  <c r="G13" i="11"/>
  <c r="X13" i="11" s="1"/>
  <c r="G12" i="11"/>
  <c r="X12" i="11" s="1"/>
  <c r="G11" i="11"/>
  <c r="X11" i="11" s="1"/>
  <c r="G10" i="11"/>
  <c r="G9" i="11"/>
  <c r="G22" i="14" l="1"/>
  <c r="G22" i="19"/>
  <c r="X10" i="11"/>
  <c r="H3" i="14"/>
  <c r="G24" i="19"/>
  <c r="G24" i="14"/>
  <c r="X9" i="11"/>
  <c r="H4" i="14"/>
  <c r="G23" i="19"/>
  <c r="G23" i="14"/>
  <c r="F23" i="14"/>
  <c r="F23" i="19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C5" i="19" l="1"/>
  <c r="C3" i="19"/>
  <c r="C4" i="19"/>
  <c r="F8" i="19" s="1"/>
  <c r="C6" i="19"/>
  <c r="G21" i="19"/>
  <c r="G21" i="14"/>
  <c r="Z3" i="11"/>
  <c r="AB2" i="11"/>
  <c r="F21" i="19"/>
  <c r="Z2" i="11"/>
  <c r="F21" i="14"/>
  <c r="B3" i="14"/>
  <c r="C3" i="14"/>
  <c r="C4" i="14"/>
  <c r="C5" i="14"/>
  <c r="C6" i="14"/>
  <c r="B4" i="14"/>
  <c r="B5" i="14"/>
  <c r="B6" i="14"/>
  <c r="A10" i="3"/>
  <c r="A11" i="3" s="1"/>
  <c r="A12" i="3" s="1"/>
  <c r="A13" i="3" s="1"/>
  <c r="F9" i="19" l="1"/>
  <c r="B13" i="14"/>
  <c r="Y10" i="11"/>
  <c r="Y43" i="11"/>
  <c r="Y48" i="11"/>
  <c r="Y15" i="11"/>
  <c r="Y12" i="11"/>
  <c r="Y25" i="11"/>
  <c r="Y29" i="11"/>
  <c r="Y22" i="11"/>
  <c r="Y11" i="11"/>
  <c r="Y54" i="11"/>
  <c r="Y39" i="11"/>
  <c r="Y44" i="11"/>
  <c r="Y24" i="11"/>
  <c r="Y41" i="11"/>
  <c r="Y16" i="11"/>
  <c r="Y23" i="11"/>
  <c r="Y40" i="11"/>
  <c r="Y19" i="11"/>
  <c r="Y37" i="11"/>
  <c r="Y17" i="11"/>
  <c r="Y36" i="11"/>
  <c r="Y55" i="11"/>
  <c r="Y28" i="11"/>
  <c r="Y46" i="11"/>
  <c r="Y27" i="11"/>
  <c r="Y45" i="11"/>
  <c r="Y38" i="11"/>
  <c r="Y34" i="11"/>
  <c r="Y51" i="11"/>
  <c r="Y31" i="11"/>
  <c r="Y30" i="11"/>
  <c r="G25" i="14"/>
  <c r="I21" i="14"/>
  <c r="F10" i="19"/>
  <c r="G8" i="19" s="1"/>
  <c r="F25" i="19"/>
  <c r="H21" i="19" s="1"/>
  <c r="G25" i="19"/>
  <c r="I21" i="19" s="1"/>
  <c r="F25" i="14"/>
  <c r="H21" i="14" s="1"/>
  <c r="Y9" i="11"/>
  <c r="Y52" i="11"/>
  <c r="Y26" i="11"/>
  <c r="Y21" i="11"/>
  <c r="Y14" i="11"/>
  <c r="Y35" i="11"/>
  <c r="Y13" i="11"/>
  <c r="Y32" i="11"/>
  <c r="Y49" i="11"/>
  <c r="Y50" i="11"/>
  <c r="F3" i="14"/>
  <c r="F9" i="14"/>
  <c r="F8" i="14"/>
  <c r="F4" i="14"/>
  <c r="B14" i="14"/>
  <c r="B8" i="14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5" i="3" l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Z5" i="11"/>
  <c r="AB5" i="11" s="1"/>
  <c r="I23" i="19"/>
  <c r="I24" i="19"/>
  <c r="I22" i="19"/>
  <c r="G9" i="19"/>
  <c r="G10" i="19" s="1"/>
  <c r="H24" i="19"/>
  <c r="H22" i="19"/>
  <c r="H23" i="19"/>
  <c r="Z4" i="11"/>
  <c r="AB4" i="11" s="1"/>
  <c r="AC4" i="11" s="1"/>
  <c r="H22" i="14"/>
  <c r="H24" i="14"/>
  <c r="H23" i="14"/>
  <c r="I22" i="14"/>
  <c r="I23" i="14"/>
  <c r="I24" i="14"/>
  <c r="F10" i="14"/>
  <c r="G9" i="14" s="1"/>
  <c r="F5" i="14"/>
  <c r="G3" i="14" s="1"/>
  <c r="G4" i="14" l="1"/>
  <c r="G5" i="14" s="1"/>
  <c r="G8" i="14"/>
  <c r="G10" i="14" s="1"/>
</calcChain>
</file>

<file path=xl/sharedStrings.xml><?xml version="1.0" encoding="utf-8"?>
<sst xmlns="http://schemas.openxmlformats.org/spreadsheetml/2006/main" count="2732" uniqueCount="1066">
  <si>
    <t>TPA</t>
  </si>
  <si>
    <t>Equipos A.V</t>
  </si>
  <si>
    <t>Uso de A.V.</t>
  </si>
  <si>
    <t>Ubicación de A.V.</t>
  </si>
  <si>
    <t>Mantto.</t>
  </si>
  <si>
    <t>EQUIPO</t>
  </si>
  <si>
    <t>MANT.</t>
  </si>
  <si>
    <t>ACTIVIDAD</t>
  </si>
  <si>
    <t>TAREA</t>
  </si>
  <si>
    <t>AV-13AB-23AB-TOB</t>
  </si>
  <si>
    <t>Alto</t>
  </si>
  <si>
    <t>tunel</t>
  </si>
  <si>
    <t>Mayor 1</t>
  </si>
  <si>
    <t>APARATO DE VÍA</t>
  </si>
  <si>
    <t>MAYOR 1 A.V.</t>
  </si>
  <si>
    <t xml:space="preserve">Torque de los pernos </t>
  </si>
  <si>
    <t>AV-21-TOB</t>
  </si>
  <si>
    <t>AV-11-TOB</t>
  </si>
  <si>
    <t>Mayor 2</t>
  </si>
  <si>
    <t>Aseo técnico de componentes del Aparato</t>
  </si>
  <si>
    <t>AV-21-PPA</t>
  </si>
  <si>
    <t>MAYOR 2 A.V.</t>
  </si>
  <si>
    <t>Agujas - Medición / Prueba / Hacer</t>
  </si>
  <si>
    <t>AV-11-PPA</t>
  </si>
  <si>
    <t>Menor 1</t>
  </si>
  <si>
    <t>AV-23-PPA</t>
  </si>
  <si>
    <t>Ajuste de la aguja y silla de deslizamiento</t>
  </si>
  <si>
    <t>AV-13-PPA</t>
  </si>
  <si>
    <t>Menor 2</t>
  </si>
  <si>
    <t>Apertura del talón de la aguja</t>
  </si>
  <si>
    <t>VCC</t>
  </si>
  <si>
    <t>Movimiento de la aguja</t>
  </si>
  <si>
    <t>Media</t>
  </si>
  <si>
    <t>AV-15-RQU</t>
  </si>
  <si>
    <t>Superficie</t>
  </si>
  <si>
    <t>AV-25A-RQU</t>
  </si>
  <si>
    <t>AV-25B-RQU</t>
  </si>
  <si>
    <t>AV-41-RQU</t>
  </si>
  <si>
    <t>AV-39-RQU</t>
  </si>
  <si>
    <t>AV-27A-RQU</t>
  </si>
  <si>
    <t>AV-27B-RQU</t>
  </si>
  <si>
    <t>AV-17-RQU</t>
  </si>
  <si>
    <t>Ancho de las canaletas</t>
  </si>
  <si>
    <t>AV-07-LME</t>
  </si>
  <si>
    <t>AV-19A-LME</t>
  </si>
  <si>
    <t>Mecanismos de mando de agujas - Medición / Pruebas / Hacer</t>
  </si>
  <si>
    <t>Apriete de los pernos</t>
  </si>
  <si>
    <t>AV-19B-LME</t>
  </si>
  <si>
    <t>Libertad de movimiento</t>
  </si>
  <si>
    <t>AV-39-LME</t>
  </si>
  <si>
    <t>Observación del movimiento de la aguja</t>
  </si>
  <si>
    <t>AV-41-LME</t>
  </si>
  <si>
    <t xml:space="preserve">MENOR 1 DE A.V. </t>
  </si>
  <si>
    <t>Retiro de grasa y suciedad acumulada con espatula y solvente</t>
  </si>
  <si>
    <t>AV-19C-LME</t>
  </si>
  <si>
    <t>Lubricacion de espejos</t>
  </si>
  <si>
    <t>AV-19D-LME</t>
  </si>
  <si>
    <t>AV-09-LME</t>
  </si>
  <si>
    <t>AV-25-PPA</t>
  </si>
  <si>
    <t>MENOR 2 DE A.V.</t>
  </si>
  <si>
    <t xml:space="preserve">Aparato de Vía - Inspección Visual / Hacer </t>
  </si>
  <si>
    <t>AV-15-PPA</t>
  </si>
  <si>
    <t>AV-13-RGR</t>
  </si>
  <si>
    <t>Baja</t>
  </si>
  <si>
    <t>AV-23-RGR</t>
  </si>
  <si>
    <t>AV-19-VMA</t>
  </si>
  <si>
    <t>AV-11-VMA</t>
  </si>
  <si>
    <t>AV-23-VMA</t>
  </si>
  <si>
    <t>AV-Z-VMA</t>
  </si>
  <si>
    <t>AV-13-VMA</t>
  </si>
  <si>
    <t>AV-21-VVA</t>
  </si>
  <si>
    <t>AV-11-VVA</t>
  </si>
  <si>
    <t>AV-23-HSR</t>
  </si>
  <si>
    <t>Viaducto</t>
  </si>
  <si>
    <t>AV-13-HSR</t>
  </si>
  <si>
    <t>Guardarieles - Lubricación de todos los Guardarieles del Aparato</t>
  </si>
  <si>
    <t>Mecanismos de mando de agujas - Condición de las uniones y conexiones</t>
  </si>
  <si>
    <t>Mecanismos de mando de agujas - Soporte de los rodillos</t>
  </si>
  <si>
    <t>Mecanismos de mando de agujas - Anclaje de las manivelas</t>
  </si>
  <si>
    <t>Mecanismos de mando de agujas - Anclaje de rodillos</t>
  </si>
  <si>
    <t>Mecanismos de mando de agujas - Daños</t>
  </si>
  <si>
    <t>Mecanismos de mando de agujas - Limpieza/ Aseo Técnico</t>
  </si>
  <si>
    <t>Mecanismos de mando de agujas - Lubricación</t>
  </si>
  <si>
    <t xml:space="preserve">Cerrojo VCC - Hacer / Inspección </t>
  </si>
  <si>
    <t>Integridad de los Componentes</t>
  </si>
  <si>
    <t>Apertura de aguja</t>
  </si>
  <si>
    <t>Aseo técnico de integridad de componentes de VCC</t>
  </si>
  <si>
    <t>Lubricación Base de deslizamiento</t>
  </si>
  <si>
    <t>Lubricación Manga plástica</t>
  </si>
  <si>
    <t>Lubricación Corredor interno del marco</t>
  </si>
  <si>
    <t>Lubricación Pieza de bloqueo</t>
  </si>
  <si>
    <t>Lubricación Cigüeñal de bloqueo y patín de aguja</t>
  </si>
  <si>
    <t>Verificación de elementos de Desgaste</t>
  </si>
  <si>
    <t>Revisar condición y apriete de todos los Pernos y Tuercas</t>
  </si>
  <si>
    <t>Descripción</t>
  </si>
  <si>
    <t>PK Inicio</t>
  </si>
  <si>
    <t>PK
 Final</t>
  </si>
  <si>
    <t>Radio</t>
  </si>
  <si>
    <t>Alta R&lt;600 mt</t>
  </si>
  <si>
    <t>C-02-V1-TOB</t>
  </si>
  <si>
    <t>C-02-V2-TOB</t>
  </si>
  <si>
    <t>C-12-V1-PGA</t>
  </si>
  <si>
    <t>C-12-V2-PGA</t>
  </si>
  <si>
    <t>C-09-V2-BIL</t>
  </si>
  <si>
    <t>C-09-V1-BIL</t>
  </si>
  <si>
    <t>C-43-V2-VVA</t>
  </si>
  <si>
    <t>C-43-V1-VVA</t>
  </si>
  <si>
    <t>C-47-V1-TRI</t>
  </si>
  <si>
    <t>Junta Aislante Colada y Mecánica - Inspección/ Medición/ Hacer</t>
  </si>
  <si>
    <t>C-47-V2-TRI</t>
  </si>
  <si>
    <t>C-13-V1-PGA</t>
  </si>
  <si>
    <t>Espacio del extremo de los rieles</t>
  </si>
  <si>
    <t>C-13-V2-PGA</t>
  </si>
  <si>
    <t>C-08-V1-BIL</t>
  </si>
  <si>
    <t>C-08-V2-BIL</t>
  </si>
  <si>
    <t>C-17-V1-PEG</t>
  </si>
  <si>
    <t>C-36-V1-MAC</t>
  </si>
  <si>
    <t>C-17-V2-PEG</t>
  </si>
  <si>
    <t>C-36-V2-MAC</t>
  </si>
  <si>
    <t>C-42-V1-VMA</t>
  </si>
  <si>
    <t>C-40-V1-VMA</t>
  </si>
  <si>
    <t>C-41-V1-VMA</t>
  </si>
  <si>
    <t>C-18-V1-PEG</t>
  </si>
  <si>
    <t>C-18-V2-PEG</t>
  </si>
  <si>
    <t>C-16A/B-V1-PEG</t>
  </si>
  <si>
    <t>Riel- Lubricación hombro - zona de contacto - Hacer</t>
  </si>
  <si>
    <t>C-16-V2-PEG</t>
  </si>
  <si>
    <t>C-30-V2-RQU</t>
  </si>
  <si>
    <t>C-30-V1-RQU</t>
  </si>
  <si>
    <t>C-10-V2-BIL</t>
  </si>
  <si>
    <t>C-10-V1-BIL</t>
  </si>
  <si>
    <t>C-11-V1-PGA</t>
  </si>
  <si>
    <t>C-39-V2-VMA</t>
  </si>
  <si>
    <t>C-11-V2-PGA</t>
  </si>
  <si>
    <t>C-40-V2-VMA</t>
  </si>
  <si>
    <t>C-37-V1-VMA</t>
  </si>
  <si>
    <t>C-38-V2-VMA</t>
  </si>
  <si>
    <t>C-37-V2-VMA</t>
  </si>
  <si>
    <t>C-33-V2-MAC</t>
  </si>
  <si>
    <t>C-33-V1-MAC</t>
  </si>
  <si>
    <t>C-41-V2-VMA</t>
  </si>
  <si>
    <t>C-42-V2-VMA</t>
  </si>
  <si>
    <t>C-31-V2-LTO</t>
  </si>
  <si>
    <t>C-31-V1-LTO</t>
  </si>
  <si>
    <t>C-21A-V1-LOR</t>
  </si>
  <si>
    <t>C-18-A-V2-LOR</t>
  </si>
  <si>
    <t>C-23-V2-RGR</t>
  </si>
  <si>
    <t>C-23-V1-RGR</t>
  </si>
  <si>
    <t>C-14-V2-PGA</t>
  </si>
  <si>
    <t>C-14-V1-PGA</t>
  </si>
  <si>
    <t>C-38-V1-VMA</t>
  </si>
  <si>
    <t>C-39-V1-VMA</t>
  </si>
  <si>
    <t>C18B-V1-LOR</t>
  </si>
  <si>
    <t>C18B-V2-LOR</t>
  </si>
  <si>
    <t>C-56-V1-LME</t>
  </si>
  <si>
    <t>C-56-V2-LME</t>
  </si>
  <si>
    <t>C-21B-V1-LOR</t>
  </si>
  <si>
    <t>C-22-V2-LOR</t>
  </si>
  <si>
    <t>C-21-V2-LOR</t>
  </si>
  <si>
    <t>C-22-V1-LOR</t>
  </si>
  <si>
    <t>C-57-V1-LME</t>
  </si>
  <si>
    <t>C-58-V2-PPA</t>
  </si>
  <si>
    <t>C-58-V1-PPA</t>
  </si>
  <si>
    <t>C-59-V2-PPA</t>
  </si>
  <si>
    <t>C-05-V1-TOB</t>
  </si>
  <si>
    <t>C-07-V1-COL</t>
  </si>
  <si>
    <t>C-48-V2-TRI</t>
  </si>
  <si>
    <t>C-05-V2-TOB</t>
  </si>
  <si>
    <t>C-07-V2-COL</t>
  </si>
  <si>
    <t>C-48-V1-TRI</t>
  </si>
  <si>
    <t>C-15-V2-SBO</t>
  </si>
  <si>
    <t>C-15-V1-SBO</t>
  </si>
  <si>
    <t>C18C-V2-LOR</t>
  </si>
  <si>
    <t>C18C-V1-LOR</t>
  </si>
  <si>
    <t>C-54-V2-PIN</t>
  </si>
  <si>
    <t>C-54-V1-PIN</t>
  </si>
  <si>
    <t>C-55-V1-PIN</t>
  </si>
  <si>
    <t>C-55-V2-PIN</t>
  </si>
  <si>
    <t>C-59-V1-PPA</t>
  </si>
  <si>
    <t>C-60-V2-PPA</t>
  </si>
  <si>
    <t>C-60-V1-PPA</t>
  </si>
  <si>
    <t>C-61-V2-PPA</t>
  </si>
  <si>
    <t>C-32-V1-MAC</t>
  </si>
  <si>
    <t>C-32-V2-MAC</t>
  </si>
  <si>
    <t>C-06-V1-COL</t>
  </si>
  <si>
    <t>C-06-V2-COL</t>
  </si>
  <si>
    <t>C-57-V2-LME</t>
  </si>
  <si>
    <t>C-18-A-V1-LOR</t>
  </si>
  <si>
    <t>C-24-V1-RGR</t>
  </si>
  <si>
    <t>C-25-V2-RGR</t>
  </si>
  <si>
    <t>C-26-V1-RGR</t>
  </si>
  <si>
    <t>C-27-V2-RGR</t>
  </si>
  <si>
    <t>C-28-V1-LPR</t>
  </si>
  <si>
    <t>C-44-V1-RMA</t>
  </si>
  <si>
    <t>C-44-V2-RMA</t>
  </si>
  <si>
    <t>C-25-V1-RGR</t>
  </si>
  <si>
    <t>C-27-V1-RGR</t>
  </si>
  <si>
    <t>C-24-V2-RGR</t>
  </si>
  <si>
    <t>C-26-V2-RGR</t>
  </si>
  <si>
    <t>C-28-V2-LPR</t>
  </si>
  <si>
    <t>C-50-V2-HSR</t>
  </si>
  <si>
    <t>C-51-V1-PIN</t>
  </si>
  <si>
    <t>C-53-V2-PIN</t>
  </si>
  <si>
    <t>C-50-V1-HSR</t>
  </si>
  <si>
    <t>C-51-V2-PIN</t>
  </si>
  <si>
    <t>C-52-V1-PIN</t>
  </si>
  <si>
    <t>C-52-V2-PIN</t>
  </si>
  <si>
    <t>C-53-V1-PIN</t>
  </si>
  <si>
    <t>C-49-V2-ECO</t>
  </si>
  <si>
    <t>C-29-V2-RQU</t>
  </si>
  <si>
    <t>C-45-V1-RMA</t>
  </si>
  <si>
    <t>C-45-V2-RMA</t>
  </si>
  <si>
    <t>C-46-V1-TRI</t>
  </si>
  <si>
    <t>C-46-V2-TRI</t>
  </si>
  <si>
    <t>C-49-V1-ECO</t>
  </si>
  <si>
    <t>C-29-V1-RQU</t>
  </si>
  <si>
    <t>C-34-V1-MAC</t>
  </si>
  <si>
    <t>C-35-V2-MAC</t>
  </si>
  <si>
    <t>C-35-V1-MAC</t>
  </si>
  <si>
    <t>C-34-V2-MAC</t>
  </si>
  <si>
    <t>C-03-V1-TOB</t>
  </si>
  <si>
    <t>C-03-V2-TOB</t>
  </si>
  <si>
    <t>C-04-V1-TOB</t>
  </si>
  <si>
    <t>C-04-V2-TOB</t>
  </si>
  <si>
    <t>C-10-2A-LGR</t>
  </si>
  <si>
    <t>C-10-1A-LGR</t>
  </si>
  <si>
    <t>C-03-2A-VIM</t>
  </si>
  <si>
    <t>C-04-1A-VIM</t>
  </si>
  <si>
    <t>C-04-2A-VIM</t>
  </si>
  <si>
    <t>C-07-2A-VIM</t>
  </si>
  <si>
    <t>C-07-1A-SJU</t>
  </si>
  <si>
    <t>C-06-2A-VIM</t>
  </si>
  <si>
    <t>C-06-1A-SJU</t>
  </si>
  <si>
    <t>C-15-1A-SRO</t>
  </si>
  <si>
    <t>C-15-2A-SRO</t>
  </si>
  <si>
    <t>C-16-2A-SRO</t>
  </si>
  <si>
    <t>C-11-1A-LGR</t>
  </si>
  <si>
    <t>C-11-2A-LGR</t>
  </si>
  <si>
    <t>C-17-1A-SRO</t>
  </si>
  <si>
    <t>C-12-1A-LGR</t>
  </si>
  <si>
    <t>C-12-2A-LGR</t>
  </si>
  <si>
    <t>C-16-1A-SRO</t>
  </si>
  <si>
    <t>C-17-2A-SRO</t>
  </si>
  <si>
    <t>C-01-2A-VIM</t>
  </si>
  <si>
    <t>C-24-2A-FUT</t>
  </si>
  <si>
    <t>C-24-1A-FUT</t>
  </si>
  <si>
    <t>C-13-1A-LGR</t>
  </si>
  <si>
    <t>C-13-2A-LGR</t>
  </si>
  <si>
    <t>C-14-2A-LGR</t>
  </si>
  <si>
    <t>C-14-1A-LGR</t>
  </si>
  <si>
    <t>C-27-1A-LCI</t>
  </si>
  <si>
    <t>C-26-1A-LCI</t>
  </si>
  <si>
    <t>C-26-2A-LCI</t>
  </si>
  <si>
    <t>C-02-2A-VIM</t>
  </si>
  <si>
    <t>C-23-1A-FUT</t>
  </si>
  <si>
    <t>C-28-2A-LCI</t>
  </si>
  <si>
    <t>C-23-2A-FUT</t>
  </si>
  <si>
    <t>C-05-2A-VIM</t>
  </si>
  <si>
    <t>C-05-1A-VIM</t>
  </si>
  <si>
    <t>C-28-1A-LCI</t>
  </si>
  <si>
    <t>C-19-1A-SRA</t>
  </si>
  <si>
    <t>C-19-2A-SRA</t>
  </si>
  <si>
    <t>C-22-1A-FUT</t>
  </si>
  <si>
    <t>C-25-1A-FUT</t>
  </si>
  <si>
    <t>C-22-2A-FUT</t>
  </si>
  <si>
    <t>C-25-2A-FUT</t>
  </si>
  <si>
    <t>C-20-1A-SRA</t>
  </si>
  <si>
    <t>C-21-2A-SRA</t>
  </si>
  <si>
    <t>C-27-2A-LCI</t>
  </si>
  <si>
    <t>C-20-2A-SRA</t>
  </si>
  <si>
    <t>C-21-1A-SRA</t>
  </si>
  <si>
    <t>C-09-2A-SJU</t>
  </si>
  <si>
    <t>C-09-1A-SJU</t>
  </si>
  <si>
    <t>C-18-2A-SRO</t>
  </si>
  <si>
    <t>C-18-1A-SRO</t>
  </si>
  <si>
    <t>C-08-2A-SJU</t>
  </si>
  <si>
    <t>C-08-1A-SJU</t>
  </si>
  <si>
    <t>Linea 4</t>
  </si>
  <si>
    <t>PK
 Inicio</t>
  </si>
  <si>
    <t>Largo</t>
  </si>
  <si>
    <t>TRAMO-V2-01-TOB</t>
  </si>
  <si>
    <t>TRAMO-V1-01-TOB</t>
  </si>
  <si>
    <t>Estación TOB V1</t>
  </si>
  <si>
    <t>Estación TOB V2</t>
  </si>
  <si>
    <t>TRAMO-02-V1-TOB</t>
  </si>
  <si>
    <t>TRAMO-02-V2-TOB</t>
  </si>
  <si>
    <t>TRAMO-03-V1-TOB</t>
  </si>
  <si>
    <t>TRAMO-03-V2-TOB</t>
  </si>
  <si>
    <t>TRAMO-04-V1-COL</t>
  </si>
  <si>
    <t>TRAMO-04-V2-COL</t>
  </si>
  <si>
    <t>Estación COL V1</t>
  </si>
  <si>
    <t>Estación COL V2</t>
  </si>
  <si>
    <t>TRAMO-05-V1-COL</t>
  </si>
  <si>
    <t>TRAMO-05-V2-COL</t>
  </si>
  <si>
    <t>TRAMO-06-V1-COL</t>
  </si>
  <si>
    <t>TRAMO-06-V2-BIL</t>
  </si>
  <si>
    <t>Estación BIL V2</t>
  </si>
  <si>
    <t>Estación BIL V1</t>
  </si>
  <si>
    <t>TRAMO-07-V1-BIL</t>
  </si>
  <si>
    <t>TRAMO-07-V2-BIL</t>
  </si>
  <si>
    <t>TRAMO-08-V1-PGA</t>
  </si>
  <si>
    <t>TRAMO-08-V2-PGA</t>
  </si>
  <si>
    <t>Estación PGA V2</t>
  </si>
  <si>
    <t>Estación PGA V1</t>
  </si>
  <si>
    <t>TRAMO-09-V1-SBO</t>
  </si>
  <si>
    <t>TRAMO-09-V2-SBO</t>
  </si>
  <si>
    <t>Estación SBO V2</t>
  </si>
  <si>
    <t>Estación SBO V1</t>
  </si>
  <si>
    <t>TRAMO-10-V1-SBO</t>
  </si>
  <si>
    <t>TRAMO-10-V2-SBO</t>
  </si>
  <si>
    <t>TRAMO-11-V1-SBO</t>
  </si>
  <si>
    <t>TRAMO-11-V2-SBO</t>
  </si>
  <si>
    <t>Estación PEG V1</t>
  </si>
  <si>
    <t>Estación PEG V2</t>
  </si>
  <si>
    <t>TRAMO-12-V2-PEG</t>
  </si>
  <si>
    <t>TRAMO-12-V1-PEG</t>
  </si>
  <si>
    <t>TRAMO-13-V1-PEG</t>
  </si>
  <si>
    <t>TRAMO-13-V2-PEG</t>
  </si>
  <si>
    <t>TRAMO-14-V1-LOR</t>
  </si>
  <si>
    <t>TRAMO-14-V2-LOR</t>
  </si>
  <si>
    <t>TRAMO-15-V1-LOR</t>
  </si>
  <si>
    <t>TRAMO-15-V2-LOR</t>
  </si>
  <si>
    <t>Estación LOR V1</t>
  </si>
  <si>
    <t>Estación LOR V2</t>
  </si>
  <si>
    <t>TRAMO-16-V1-LOR</t>
  </si>
  <si>
    <t>TRAMO-16-V2-LOR</t>
  </si>
  <si>
    <t>TRAMO-17-V1-RGR</t>
  </si>
  <si>
    <t>TRAMO-17-V2-RGR</t>
  </si>
  <si>
    <t>Estación RGR V1</t>
  </si>
  <si>
    <t>Estación RGR V2</t>
  </si>
  <si>
    <t>TRAMO-18-V1-RGR</t>
  </si>
  <si>
    <t>TRAMO-18-V2-RGR</t>
  </si>
  <si>
    <t>TRAMO-19-V1-LPR</t>
  </si>
  <si>
    <t>TRAMO-19-V2-LPR</t>
  </si>
  <si>
    <t>TRAMO-20-V1-LPR</t>
  </si>
  <si>
    <t>TRAMO-20-V2-LPR</t>
  </si>
  <si>
    <t>Estación LPR V1</t>
  </si>
  <si>
    <t>Estación LPR V2</t>
  </si>
  <si>
    <t>TRAMO-21-V1-LPR</t>
  </si>
  <si>
    <t>TRAMO-21-V2-LPR</t>
  </si>
  <si>
    <t>TRAMO-22-V1-RQU</t>
  </si>
  <si>
    <t>TRAMO-22-V2-RQU</t>
  </si>
  <si>
    <t>Estación RQU V1</t>
  </si>
  <si>
    <t>Estación RQU V2</t>
  </si>
  <si>
    <t>TRAMO-23-V1-RQU</t>
  </si>
  <si>
    <t>TRAMO-23A-V2-RQU</t>
  </si>
  <si>
    <t>TRAMO-23B-V2-RQU</t>
  </si>
  <si>
    <t>TRAMO-23C-V2-RQU</t>
  </si>
  <si>
    <t>TRAMO-24-V2-LTO</t>
  </si>
  <si>
    <t>TRAMO-24-V1-LTO</t>
  </si>
  <si>
    <t>Estación LTO V1</t>
  </si>
  <si>
    <t>Estación LTO V2</t>
  </si>
  <si>
    <t>TRAMO-25-V1-LTO</t>
  </si>
  <si>
    <t>TRAMO-25-V2-LTO</t>
  </si>
  <si>
    <t>TRAMO-26-V1-MAC</t>
  </si>
  <si>
    <t>TRAMO-26-V2-MAC</t>
  </si>
  <si>
    <t>Estación MAC V1</t>
  </si>
  <si>
    <t>Estación MAC V2</t>
  </si>
  <si>
    <t>TRAMO-27-V1-MAC</t>
  </si>
  <si>
    <t>TRAMO-27-V2-MAC</t>
  </si>
  <si>
    <t>TRAMO-27A-V1-MAC</t>
  </si>
  <si>
    <t>TRAMO-27A-V2-VMA</t>
  </si>
  <si>
    <t>TRAMO-28-V1-VMA</t>
  </si>
  <si>
    <t>TRAMO-28-V2-VMA</t>
  </si>
  <si>
    <t>Estación VMA V1</t>
  </si>
  <si>
    <t>Estación VMA V2</t>
  </si>
  <si>
    <t>TRAMO-28A-V1-VMA</t>
  </si>
  <si>
    <t>Estación VVA V2</t>
  </si>
  <si>
    <t>Estación VVA V1</t>
  </si>
  <si>
    <t>TRAMO-29-V2-VVA</t>
  </si>
  <si>
    <t>TRAMO-29-V1-VVA</t>
  </si>
  <si>
    <t>TRAMO-30-V1-VVA</t>
  </si>
  <si>
    <t>TRAMO-30-V2-VVA</t>
  </si>
  <si>
    <t>TRAMO-31-V1-RMA</t>
  </si>
  <si>
    <t>TRAMO-31-V2-RMA</t>
  </si>
  <si>
    <t>Estación RMA V1</t>
  </si>
  <si>
    <t>Estación RMA V2</t>
  </si>
  <si>
    <t>TRAMO-32-V1-RMA</t>
  </si>
  <si>
    <t>TRAMO-32-V2-RMA</t>
  </si>
  <si>
    <t>TRAMO-33-V1-TRI</t>
  </si>
  <si>
    <t>TRAMO-33-V2-TRI</t>
  </si>
  <si>
    <t>TRAMO-34-V1-TRI</t>
  </si>
  <si>
    <t>TRAMO-34-V2-TRI</t>
  </si>
  <si>
    <t>Estación TRI V1</t>
  </si>
  <si>
    <t>Estación TRI V2</t>
  </si>
  <si>
    <t>TRAMO-35-V2-TRI</t>
  </si>
  <si>
    <t>TRAMO-35-V1-TRI</t>
  </si>
  <si>
    <t>TRAMO-36-V1-LQU</t>
  </si>
  <si>
    <t>TRAMO-36-V2-LQU</t>
  </si>
  <si>
    <t>Estación LQU V1</t>
  </si>
  <si>
    <t>Estación LQU V2</t>
  </si>
  <si>
    <t>TRAMO-37-V1-LQU</t>
  </si>
  <si>
    <t>TRAMO-37-V2-LQU</t>
  </si>
  <si>
    <t>TRAMO-38-V1-ECO</t>
  </si>
  <si>
    <t>TRAMO-38-V2-ECO</t>
  </si>
  <si>
    <t>Estación ECO V1</t>
  </si>
  <si>
    <t>Estación ECO V2</t>
  </si>
  <si>
    <t>TRAMO-39-V1-HSR</t>
  </si>
  <si>
    <t>TRAMO-39-V2-HSR</t>
  </si>
  <si>
    <t>Estación HSR V1</t>
  </si>
  <si>
    <t>Estación HSR V2</t>
  </si>
  <si>
    <t>TRAMO-40-V1-HSR</t>
  </si>
  <si>
    <t>TRAMO-40-V2-HSR</t>
  </si>
  <si>
    <t>TRAMO-41-V1-HSR</t>
  </si>
  <si>
    <t>TRAMO-41-V2-HSR</t>
  </si>
  <si>
    <t>TRAMO-42-V1-PIN</t>
  </si>
  <si>
    <t>TRAMO-42-V2-PIN</t>
  </si>
  <si>
    <t>TRAMO-43-V1-PIN</t>
  </si>
  <si>
    <t>TRAMO-43-V2-PIN</t>
  </si>
  <si>
    <t>Estación PIN V1</t>
  </si>
  <si>
    <t>Estación PIN V2</t>
  </si>
  <si>
    <t>TRAMO-44-V1-PIN</t>
  </si>
  <si>
    <t>TRAMO-44-V2-PIN</t>
  </si>
  <si>
    <t>TRAMO-45-V1-PIN</t>
  </si>
  <si>
    <t>TRAMO-45-V2-PIN</t>
  </si>
  <si>
    <t>TRAMO-45-V1-LME</t>
  </si>
  <si>
    <t>TRAMO-45-V2-LME</t>
  </si>
  <si>
    <t>Estación LME V1</t>
  </si>
  <si>
    <t>Estación LME V2</t>
  </si>
  <si>
    <t>TRAMO-47-V1-LME</t>
  </si>
  <si>
    <t>TRAMO-47A-V2-LME</t>
  </si>
  <si>
    <t>TRAMO-47B-V2-LME</t>
  </si>
  <si>
    <t>TRAMO-48-V1-LME</t>
  </si>
  <si>
    <t>TRAMO-48-V2-LME</t>
  </si>
  <si>
    <t>Estación PPA V1</t>
  </si>
  <si>
    <t>Estación PPA V2</t>
  </si>
  <si>
    <t>TRAMO-49-V2-PPA</t>
  </si>
  <si>
    <t>TRAMO-49-V1-PPA</t>
  </si>
  <si>
    <t>TRAMO-50-V1-PPA</t>
  </si>
  <si>
    <t>TRAMO-50-V2-PPA</t>
  </si>
  <si>
    <t>Linea 4A</t>
  </si>
  <si>
    <t>TRAMO-V2A-01-VIM</t>
  </si>
  <si>
    <t>TRAMO-V2A-02-VIM</t>
  </si>
  <si>
    <t>TRAMO-V1A-01-VIM</t>
  </si>
  <si>
    <t>TRAMO-V2A-03-VIM</t>
  </si>
  <si>
    <t>TRAMO-V1A-02-VIM</t>
  </si>
  <si>
    <t>TRAMO-V2A-04-VIM</t>
  </si>
  <si>
    <t>Estación VIM V1</t>
  </si>
  <si>
    <t>Estación VIM V2</t>
  </si>
  <si>
    <t>TRAMO-V1A-03-VIM</t>
  </si>
  <si>
    <t>TRAMO-V2A-05-VIM</t>
  </si>
  <si>
    <t>TRAMO-V2A-06-VIM</t>
  </si>
  <si>
    <t>TRAMO-V1A-05-SJU</t>
  </si>
  <si>
    <t>TRAMO-V2A-07-SJU</t>
  </si>
  <si>
    <t>Estación SJU V1</t>
  </si>
  <si>
    <t>Estación SJU V2</t>
  </si>
  <si>
    <t>TRAMO-V1A-06-SJU</t>
  </si>
  <si>
    <t>TRAMO-V2A-08-SJU</t>
  </si>
  <si>
    <t>TRAMO-V1A-07-SJU</t>
  </si>
  <si>
    <t>TRAMO-V2A-09-SJU</t>
  </si>
  <si>
    <t>TRAMO-V1A-08-LGR</t>
  </si>
  <si>
    <t>TRAMO-V2A-10-LGR</t>
  </si>
  <si>
    <t>Estación LGR V1</t>
  </si>
  <si>
    <t>Estación LGR V2</t>
  </si>
  <si>
    <t>TRAMO-V1A-09-LGR</t>
  </si>
  <si>
    <t>TRAMO-V2A-11-LGR</t>
  </si>
  <si>
    <t>TRAMO-V1A-10-LGR</t>
  </si>
  <si>
    <t>TRAMO-V2A-12-LGR</t>
  </si>
  <si>
    <t>TRAMO-V1A-11-SRO</t>
  </si>
  <si>
    <t>TRAMO-V2A-13-SRO</t>
  </si>
  <si>
    <t>Estación SRO V1</t>
  </si>
  <si>
    <t>Estación SRO V2</t>
  </si>
  <si>
    <t>TRAMO-V1A-12-SRO</t>
  </si>
  <si>
    <t>TRAMO-V2A-14-SRO</t>
  </si>
  <si>
    <t>TRAMO-V1A-13-SRO</t>
  </si>
  <si>
    <t>TRAMO-V2A-15-SRO</t>
  </si>
  <si>
    <t>TRAMO-V1A-14-SRO</t>
  </si>
  <si>
    <t>TRAMO-V2A-16-SRO</t>
  </si>
  <si>
    <t>Estación SRA V1</t>
  </si>
  <si>
    <t>Estación SRA V2</t>
  </si>
  <si>
    <t>TRAMO-V1A-15-SRA</t>
  </si>
  <si>
    <t>TRAMO-V2A-17-SRA</t>
  </si>
  <si>
    <t>TRAMO-V1A-16-SRA</t>
  </si>
  <si>
    <t>TRAMO-V2A-18-SRA</t>
  </si>
  <si>
    <t>TRAMO-V1A-17-FUT</t>
  </si>
  <si>
    <t>TRAMO-V2A-19-FUT</t>
  </si>
  <si>
    <t>TRAMO-V1A-18-FUT</t>
  </si>
  <si>
    <t>TRAMO-V2A-20-FUT</t>
  </si>
  <si>
    <t>TRAMO-V1A-19-FUT</t>
  </si>
  <si>
    <t>TRAMO-V2A-21-FUT</t>
  </si>
  <si>
    <t>TRAMO-V1A-20-FUT</t>
  </si>
  <si>
    <t>TRAMO-V2A-22-LCI</t>
  </si>
  <si>
    <t>Estación LCI V1</t>
  </si>
  <si>
    <t>Estación LCI V2</t>
  </si>
  <si>
    <t>TRAMO-V2A-23-LCI</t>
  </si>
  <si>
    <t>TRAMO-V1A-21-LCI</t>
  </si>
  <si>
    <t>G01</t>
  </si>
  <si>
    <t>M1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</si>
  <si>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</si>
  <si>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</si>
  <si>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</si>
  <si>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</si>
  <si>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</si>
  <si>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</si>
  <si>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</si>
  <si>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</si>
  <si>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</si>
  <si>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</si>
  <si>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</si>
  <si>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</si>
  <si>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</si>
  <si>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</si>
  <si>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</si>
  <si>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V1</t>
  </si>
  <si>
    <t>AV-21-VIM - 4A</t>
  </si>
  <si>
    <t>AV-11-VIM - 4A</t>
  </si>
  <si>
    <t>AV-13-LCI - 4A</t>
  </si>
  <si>
    <t>AV-23-LCI - 4A</t>
  </si>
  <si>
    <t>AV-23-VIM - 4A</t>
  </si>
  <si>
    <t>AV-13-VIM - 4A</t>
  </si>
  <si>
    <t>AV-11-LCI - 4A</t>
  </si>
  <si>
    <t>AV-21-LCI - 4A</t>
  </si>
  <si>
    <t>Verificación de correcto asentamiento y nivelación de Corazones y antenas</t>
  </si>
  <si>
    <t>Asentamiento y fijación</t>
  </si>
  <si>
    <t>Verificación de torque y componentes de fijación de aparatos de vías</t>
  </si>
  <si>
    <t xml:space="preserve">Limpieza de Componentes </t>
  </si>
  <si>
    <t>Ajuste y escuadra del pie de la aguja</t>
  </si>
  <si>
    <t>Calibrado del contracarril</t>
  </si>
  <si>
    <t>Lubricación de espejos de aparatos de vías y contracarriles</t>
  </si>
  <si>
    <t>Lubricación de las Agujas Curvas del Aparato</t>
  </si>
  <si>
    <t>Frecuencia</t>
  </si>
  <si>
    <t>Condición del extremo del riel</t>
  </si>
  <si>
    <t>Integridad de los componentes</t>
  </si>
  <si>
    <t>Verificar el apriete de los pernos</t>
  </si>
  <si>
    <t>Limpieza de componentes</t>
  </si>
  <si>
    <t>Condición del balasto y de los durmientes bajo la junta aislante en zonas de talleres o cocheras</t>
  </si>
  <si>
    <t xml:space="preserve">Mantenimiento de Eclisas de riel </t>
  </si>
  <si>
    <t>Limpieza de eclisa y componenetes</t>
  </si>
  <si>
    <t>Verificación del funcionamiento de la junta mecánica</t>
  </si>
  <si>
    <t>Daños en los extremos del riel</t>
  </si>
  <si>
    <t xml:space="preserve"> </t>
  </si>
  <si>
    <t xml:space="preserve">Aplicar lubricante en curvas y agujas curvas en vías secundarias </t>
  </si>
  <si>
    <t xml:space="preserve">El líquido modificador de fricción se debe aplicar de manera continua en todas las curvas (se incluyen las agujas curvas de los aparatos de vía). </t>
  </si>
  <si>
    <t>Medición y alineación vertical y horizontal de rieles en eclisas</t>
  </si>
  <si>
    <t>Limpieza integral de todos los componentes</t>
  </si>
  <si>
    <t>Medición de temperatura y espacio entre los extremos del riel</t>
  </si>
  <si>
    <t xml:space="preserve">Limpieza de vías secundarias </t>
  </si>
  <si>
    <t>Verificación del par de apriete de los pernos</t>
  </si>
  <si>
    <t>Lubricación</t>
  </si>
  <si>
    <t>Lubricar curvas de vías secundarias</t>
  </si>
  <si>
    <t>Aparato de Vía</t>
  </si>
  <si>
    <t>AV-35A</t>
  </si>
  <si>
    <t>AV-41A</t>
  </si>
  <si>
    <t>AV-35R</t>
  </si>
  <si>
    <t>AV-35B</t>
  </si>
  <si>
    <t>AV-41B</t>
  </si>
  <si>
    <t>AV-35C</t>
  </si>
  <si>
    <t>AV-35D</t>
  </si>
  <si>
    <t>AV-35I</t>
  </si>
  <si>
    <t>AV-35N</t>
  </si>
  <si>
    <t>AV-35T</t>
  </si>
  <si>
    <t>AV-M4</t>
  </si>
  <si>
    <t>AV-35E</t>
  </si>
  <si>
    <t>AV-35J</t>
  </si>
  <si>
    <t>AV-35O</t>
  </si>
  <si>
    <t>AV-41C</t>
  </si>
  <si>
    <t>AV-M5</t>
  </si>
  <si>
    <t>AV-35F</t>
  </si>
  <si>
    <t>AV-35K</t>
  </si>
  <si>
    <t>AV-35P</t>
  </si>
  <si>
    <t>AV-M1</t>
  </si>
  <si>
    <t>AV-M6</t>
  </si>
  <si>
    <t>AV-35G</t>
  </si>
  <si>
    <t>AV-35L</t>
  </si>
  <si>
    <t>AV-35Q</t>
  </si>
  <si>
    <t>AV-M2</t>
  </si>
  <si>
    <t>AV-M7</t>
  </si>
  <si>
    <t>AV-35H</t>
  </si>
  <si>
    <t>AV-35M</t>
  </si>
  <si>
    <t>AV-35S</t>
  </si>
  <si>
    <t>AV-M3</t>
  </si>
  <si>
    <t>AV-M8</t>
  </si>
  <si>
    <t>TRABAJOS VARIOS</t>
  </si>
  <si>
    <t>Limpieza y estado de componentes</t>
  </si>
  <si>
    <t>Inspección de absorbente de choque (amortiguador)</t>
  </si>
  <si>
    <t>Medición de tope de fricción hasta el fin de vía.</t>
  </si>
  <si>
    <t>Reinstalación de abrazaderas guía de tope de fricción</t>
  </si>
  <si>
    <t>Reinstalación de perneria de abrazaderas de unión riel/viga IPE</t>
  </si>
  <si>
    <t>Reinstalación de perneria de anclaje de rieles auxiliares</t>
  </si>
  <si>
    <t>Reinstalación del sistema de elementos de fricción</t>
  </si>
  <si>
    <t>Limpieza y revisión de rieles principales y auxiliares</t>
  </si>
  <si>
    <t>Aspirado y limpieza de vía</t>
  </si>
  <si>
    <t>Aspirado de vía  en cocheras de explotación</t>
  </si>
  <si>
    <t xml:space="preserve">Lavado de vía con  agua a presión en cocheras de explotación </t>
  </si>
  <si>
    <t>Trabajos Varios</t>
  </si>
  <si>
    <t>CIN</t>
  </si>
  <si>
    <t>AV-35</t>
  </si>
  <si>
    <t>AV-G02</t>
  </si>
  <si>
    <t>AV-59</t>
  </si>
  <si>
    <t>AV-G07</t>
  </si>
  <si>
    <t>AV-G01</t>
  </si>
  <si>
    <t>AV-G08</t>
  </si>
  <si>
    <t>AV-G03</t>
  </si>
  <si>
    <t>AV-10</t>
  </si>
  <si>
    <t>AV-15</t>
  </si>
  <si>
    <t>AV-G04</t>
  </si>
  <si>
    <t>AV-11</t>
  </si>
  <si>
    <t>AV-G05</t>
  </si>
  <si>
    <t>AV-12</t>
  </si>
  <si>
    <t>AV-G06</t>
  </si>
  <si>
    <t>AV-13</t>
  </si>
  <si>
    <t>AV-G09</t>
  </si>
  <si>
    <t>AV-14</t>
  </si>
  <si>
    <t>Palancas de maniobra en talleres</t>
  </si>
  <si>
    <t>Apriete de pernos</t>
  </si>
  <si>
    <t>Libertad de movimiento y lubricación de palancas de maniobra</t>
  </si>
  <si>
    <t>Pintado de palanca</t>
  </si>
  <si>
    <t>Desarme de JAM y Limpieza profunda del CDV´s 13/23 TOB</t>
  </si>
  <si>
    <t>Limpieza de end-post en JAM.</t>
  </si>
  <si>
    <t>Armado y torque de pernos de JAM.</t>
  </si>
  <si>
    <t>Juntas Aislantes Mecánicas (TOB)</t>
  </si>
  <si>
    <t>Menor 3</t>
  </si>
  <si>
    <t>CERROJO VCC</t>
  </si>
  <si>
    <t>Riel UIC 60 - Lubricación curvas menores de 600m de radio</t>
  </si>
  <si>
    <t>Riel UIC 60 - Limpieza de contaminación de Riel en curvas radio &lt; 600m</t>
  </si>
  <si>
    <t>RIEL 60E1 (UIC60)</t>
  </si>
  <si>
    <t>Contracarril - Medición / Hacer</t>
  </si>
  <si>
    <t>Verificacion del Correcto Funcionamiento</t>
  </si>
  <si>
    <t>Lubricación de Contracarriles</t>
  </si>
  <si>
    <t>Estado de Pintura</t>
  </si>
  <si>
    <t>MENOR 3</t>
  </si>
  <si>
    <t>Condición del Balasto bajo las uniones</t>
  </si>
  <si>
    <t xml:space="preserve">MENOR 3 </t>
  </si>
  <si>
    <t>AV-P</t>
  </si>
  <si>
    <t xml:space="preserve">Distancia entre los bloques  de ajuste y la aguja </t>
  </si>
  <si>
    <t>Lubricación de las Agujas del Aparatos de vías</t>
  </si>
  <si>
    <t>Barrido y aspirado de vías CDV´s 13(A-B)/23(A-B) TOB.</t>
  </si>
  <si>
    <t>Desarme de JAM CDV´s 13(A-B)/23(A-B) TOB.</t>
  </si>
  <si>
    <t>Lubricación de curvas A.V. 13(A-B)/23(A-B) TOB.</t>
  </si>
  <si>
    <t>MANIOBRAS CM1</t>
  </si>
  <si>
    <t>Haz Cocheras  VG06</t>
  </si>
  <si>
    <t>Haz Cocheras  VG16</t>
  </si>
  <si>
    <t>Cocheras G10</t>
  </si>
  <si>
    <t>Haz de Taller M3</t>
  </si>
  <si>
    <t>Nave de Taller M4</t>
  </si>
  <si>
    <t>MANIOBRAS E</t>
  </si>
  <si>
    <t>Haz Cocheras  VG07</t>
  </si>
  <si>
    <t xml:space="preserve"> Cocheras G01</t>
  </si>
  <si>
    <t>Cocheras G11</t>
  </si>
  <si>
    <t>Haz de Taller M4</t>
  </si>
  <si>
    <t>Nave de Taller M5</t>
  </si>
  <si>
    <t>MANIOBRAS Y</t>
  </si>
  <si>
    <t>Haz Cocheras  VG08</t>
  </si>
  <si>
    <t>Cocheras G02</t>
  </si>
  <si>
    <t>Cocheras G12</t>
  </si>
  <si>
    <t>Haz de Taller M5</t>
  </si>
  <si>
    <t>Nave de Taller M6</t>
  </si>
  <si>
    <t>MANIOBRAS CM2</t>
  </si>
  <si>
    <t>Haz Cocheras  VG09</t>
  </si>
  <si>
    <t>Cocheras G03</t>
  </si>
  <si>
    <t>Cocheras G13</t>
  </si>
  <si>
    <t>Haz de Taller M6</t>
  </si>
  <si>
    <t>Nave de Taller M7</t>
  </si>
  <si>
    <t>Via P VP</t>
  </si>
  <si>
    <t>Haz Cocheras  VG10</t>
  </si>
  <si>
    <t>Cocheras G04</t>
  </si>
  <si>
    <t>Cocheras G14</t>
  </si>
  <si>
    <t>Haz de Taller M7</t>
  </si>
  <si>
    <t>Nave de Taller M8</t>
  </si>
  <si>
    <t>Haz Cocheras VG01</t>
  </si>
  <si>
    <t>Haz Cocheras  VG11</t>
  </si>
  <si>
    <t>Cocheras G05</t>
  </si>
  <si>
    <t>Cocheras G15</t>
  </si>
  <si>
    <t>Haz de Taller VM1</t>
  </si>
  <si>
    <t>Nave de Taller VS</t>
  </si>
  <si>
    <t>Haz Cocheras  VG02</t>
  </si>
  <si>
    <t>Haz Cocheras  VG12</t>
  </si>
  <si>
    <t>Cocheras G06</t>
  </si>
  <si>
    <t>Cocheras G16</t>
  </si>
  <si>
    <t>Haz de Taller VM2</t>
  </si>
  <si>
    <t>Haz Cocheras  VG03</t>
  </si>
  <si>
    <t>Haz Cocheras  VG13</t>
  </si>
  <si>
    <t>Cocheras G07</t>
  </si>
  <si>
    <t>Haz de Taller VL</t>
  </si>
  <si>
    <t xml:space="preserve"> Nave de Taller M1</t>
  </si>
  <si>
    <t xml:space="preserve"> Haz Cocheras  VG04</t>
  </si>
  <si>
    <t>Haz Cocheras  VG14</t>
  </si>
  <si>
    <t>Cocheras G08</t>
  </si>
  <si>
    <t xml:space="preserve"> Haz de Taller M1</t>
  </si>
  <si>
    <t>Nave de Taller M2</t>
  </si>
  <si>
    <t>Haz Cocheras  VG05</t>
  </si>
  <si>
    <t>Haz Cocheras  VG15</t>
  </si>
  <si>
    <t>Cocheras G09</t>
  </si>
  <si>
    <t xml:space="preserve"> Haz de Taller M2</t>
  </si>
  <si>
    <t>Nave de Taller M3</t>
  </si>
  <si>
    <t>Maniobra VCM1</t>
  </si>
  <si>
    <t>Haz Cocheras VG05</t>
  </si>
  <si>
    <t>Haz Cocheras VG12</t>
  </si>
  <si>
    <t>Maniobra E</t>
  </si>
  <si>
    <t>Haz Cocheras VG06</t>
  </si>
  <si>
    <t>Haz Cocheras VV1</t>
  </si>
  <si>
    <t xml:space="preserve"> Cocheras G11</t>
  </si>
  <si>
    <t>Maniobra VCM3</t>
  </si>
  <si>
    <t>Haz Cocheras VG07</t>
  </si>
  <si>
    <t>Haz Cocheras VM1</t>
  </si>
  <si>
    <t>Haz Cocheras VG08</t>
  </si>
  <si>
    <t>Cocheras V1</t>
  </si>
  <si>
    <t>Haz Cocheras VG02</t>
  </si>
  <si>
    <t>Haz Cocheras VG09</t>
  </si>
  <si>
    <t>Cocheras M1</t>
  </si>
  <si>
    <t>Haz Cocheras VG03</t>
  </si>
  <si>
    <t>Haz Cocheras VG10</t>
  </si>
  <si>
    <t>Cocheras G01</t>
  </si>
  <si>
    <t>Haz Cocheras VG04</t>
  </si>
  <si>
    <t>Haz Cocheras VG11</t>
  </si>
  <si>
    <t>Ensayos de NDT de Soldaduras.</t>
  </si>
  <si>
    <t>Inspección NDT</t>
  </si>
  <si>
    <t xml:space="preserve">
Inspección NDT</t>
  </si>
  <si>
    <t xml:space="preserve">Ensayos de NDT de Riel. </t>
  </si>
  <si>
    <t>Ensayos de NDT de Aparatos de Vías, sus antenas y sus agujas.</t>
  </si>
  <si>
    <t>Ensayos de NDT de Riel.</t>
  </si>
  <si>
    <t xml:space="preserve">El Gel modificador de fricción se debe aplicar de manera continua en todas las curvas (se incluyen las agujas curvas de los aparatos de vía). </t>
  </si>
  <si>
    <t>E-TPA</t>
  </si>
  <si>
    <t>TOPE VIA DE PRUEBA</t>
  </si>
  <si>
    <t>Registro de cala (separación cabeza de rieles)</t>
  </si>
  <si>
    <t xml:space="preserve">Lubricación </t>
  </si>
  <si>
    <t>E-CIN</t>
  </si>
  <si>
    <t xml:space="preserve">MAYOR 1 A.V. </t>
  </si>
  <si>
    <t>APARATO DE VÍAS</t>
  </si>
  <si>
    <t>RIEL 60E1</t>
  </si>
  <si>
    <t>Revisión del lainado del contracarril</t>
  </si>
  <si>
    <t>Esmerilado de conjunto riel-contracarril</t>
  </si>
  <si>
    <t>Contracarril - Lubricación de contracarriles</t>
  </si>
  <si>
    <t>LUB. RIEL EN CURVAS DE VÍAS PRINCIPALES</t>
  </si>
  <si>
    <t xml:space="preserve">Mantenimiento de Tope de Fricción </t>
  </si>
  <si>
    <t>Junta Aislante Colada       Inspección/ Medición/ Hacer</t>
  </si>
  <si>
    <t>Inspección NDT A.V.</t>
  </si>
  <si>
    <t>MENOR 3 A.V.</t>
  </si>
  <si>
    <t>INSPECCIÓN NDT RIEL</t>
  </si>
  <si>
    <t>Verificar la integridad de los pernos</t>
  </si>
  <si>
    <t xml:space="preserve">Mantenimiento de Eclisas de Riel </t>
  </si>
  <si>
    <t>Maniobra CM1</t>
  </si>
  <si>
    <t>Haz Cocheras VG15</t>
  </si>
  <si>
    <t>Haz Cocheras 35L</t>
  </si>
  <si>
    <t>Haz talleres VM1</t>
  </si>
  <si>
    <t>Haz talleres 41C</t>
  </si>
  <si>
    <t>Haz Cocheras VG16</t>
  </si>
  <si>
    <t>Haz Cocheras 35M</t>
  </si>
  <si>
    <t>Haz talleres VM2</t>
  </si>
  <si>
    <t>Nave talleres M8</t>
  </si>
  <si>
    <t>Maniobra Y</t>
  </si>
  <si>
    <t>Haz Cocheras 35C</t>
  </si>
  <si>
    <t>Haz Cocheras35N</t>
  </si>
  <si>
    <t>Haz talleres M1</t>
  </si>
  <si>
    <t>Maniobra CM2</t>
  </si>
  <si>
    <t>Haz Cocheras 35D</t>
  </si>
  <si>
    <t>Haz Cocheras 35O</t>
  </si>
  <si>
    <t>Haz talleres VL</t>
  </si>
  <si>
    <t>Haz talleres M2</t>
  </si>
  <si>
    <t>Maniobra 35A</t>
  </si>
  <si>
    <t>Haz Cocheras 35E</t>
  </si>
  <si>
    <t>Haz Cocheras 35P</t>
  </si>
  <si>
    <t>Haz talleres M3</t>
  </si>
  <si>
    <t>Maniobra 35B</t>
  </si>
  <si>
    <t>Haz Cocheras 35F</t>
  </si>
  <si>
    <t>Haz Cocheras 35Q</t>
  </si>
  <si>
    <t>Haz talleres M4</t>
  </si>
  <si>
    <t>Vía P VP</t>
  </si>
  <si>
    <t>Haz Cocheras 35G</t>
  </si>
  <si>
    <t>Haz Cocheras 35R</t>
  </si>
  <si>
    <t>Haz talleres M5</t>
  </si>
  <si>
    <t>Vía P P</t>
  </si>
  <si>
    <t>Haz Cocheras 35H</t>
  </si>
  <si>
    <t>Haz Cocheras 35S</t>
  </si>
  <si>
    <t>Haz talleres M6</t>
  </si>
  <si>
    <t>Haz Cocheras 35I</t>
  </si>
  <si>
    <t xml:space="preserve"> Haz Cocheras 35T</t>
  </si>
  <si>
    <t>Haz talleres M7</t>
  </si>
  <si>
    <t>Haz Cocheras VG13</t>
  </si>
  <si>
    <t>Haz Cocheras 35J</t>
  </si>
  <si>
    <t>Haz talleres 41A</t>
  </si>
  <si>
    <t>Haz Cocheras VG14</t>
  </si>
  <si>
    <t>Haz Cocheras 35K</t>
  </si>
  <si>
    <t>Haz talleres 41B</t>
  </si>
  <si>
    <t>Haz  vías VG12</t>
  </si>
  <si>
    <t>Haz  vías  G13</t>
  </si>
  <si>
    <t>Haz  vías  VV1</t>
  </si>
  <si>
    <t>Haz  vías  G14</t>
  </si>
  <si>
    <t>Maniobra 35</t>
  </si>
  <si>
    <t>Haz  vías  VM1</t>
  </si>
  <si>
    <t>Haz  vías  G15</t>
  </si>
  <si>
    <t>Maniobra 59</t>
  </si>
  <si>
    <t>Haz  vías  G01</t>
  </si>
  <si>
    <t>Interior cocheras G01</t>
  </si>
  <si>
    <t>Haz  vías VG01</t>
  </si>
  <si>
    <t>Haz  vías  G02</t>
  </si>
  <si>
    <t>Interior cocheras G02</t>
  </si>
  <si>
    <t>Haz  vías VG02</t>
  </si>
  <si>
    <t>Haz  vías  G03</t>
  </si>
  <si>
    <t>Interior cocheras G03</t>
  </si>
  <si>
    <t>Haz  vías VG03</t>
  </si>
  <si>
    <t>Haz  vías  G04</t>
  </si>
  <si>
    <t>Interior cocheras G04</t>
  </si>
  <si>
    <t>Haz  vías VG04</t>
  </si>
  <si>
    <t>Haz  vías  G05</t>
  </si>
  <si>
    <t>Interior cocheras G05</t>
  </si>
  <si>
    <t>Haz  vías VG05</t>
  </si>
  <si>
    <t>Haz  vías  G06</t>
  </si>
  <si>
    <t>Interior cocheras G06</t>
  </si>
  <si>
    <t>Haz  vías VG06</t>
  </si>
  <si>
    <t>Haz  vías  G07</t>
  </si>
  <si>
    <t>Interior cocheras G07</t>
  </si>
  <si>
    <t>Haz  vías VG07</t>
  </si>
  <si>
    <t>Haz  vías  G08</t>
  </si>
  <si>
    <t>Interior cocheras G08</t>
  </si>
  <si>
    <t>Haz  vías VG08</t>
  </si>
  <si>
    <t>Haz  vías  G09</t>
  </si>
  <si>
    <t>Interior cocheras G09</t>
  </si>
  <si>
    <t>Haz  vías VG09</t>
  </si>
  <si>
    <t>Haz  vías  G10</t>
  </si>
  <si>
    <t>Interior cocheras G10</t>
  </si>
  <si>
    <t>Haz  vías VG10</t>
  </si>
  <si>
    <t>Haz  vías  G11</t>
  </si>
  <si>
    <t>Interior cocheras G11</t>
  </si>
  <si>
    <t>Haz  vías VG11</t>
  </si>
  <si>
    <t>Haz  vías  G12</t>
  </si>
  <si>
    <t>Interior cocheras G12</t>
  </si>
  <si>
    <t>FRECUENCIA (DÍAS)</t>
  </si>
  <si>
    <t>N</t>
  </si>
  <si>
    <t>Limpieza en cabeza y patín del riel 60E1 sector JAM.</t>
  </si>
  <si>
    <t xml:space="preserve">FRECUENCIA </t>
  </si>
  <si>
    <t>Limpiar lubricante contaminado del riel 60E1</t>
  </si>
  <si>
    <t>Frecuencia (días)</t>
  </si>
  <si>
    <t>(DÍAS)</t>
  </si>
  <si>
    <t>Mantenimiento</t>
  </si>
  <si>
    <t>MANTENIMIENTO DE ECLIDAD DE RIEL</t>
  </si>
  <si>
    <t>LUBRICACIÓN CURVAS DE VÍAS SECUNDARIAS</t>
  </si>
  <si>
    <t>MANTENIMIENTO DE ECLISAS DE RIEL</t>
  </si>
  <si>
    <t>MANTENIMIENTO PALANCAS DE MANIOBRA EN TALLERES</t>
  </si>
  <si>
    <t>MANTENIMIENTO DE TOPES DE FRICCIÓN</t>
  </si>
  <si>
    <t>MANTENIMIENTOS CORRECTIVOS DE RODADO DE ACERO</t>
  </si>
  <si>
    <t>unidad</t>
  </si>
  <si>
    <t>Niveles de Uso de Recursos</t>
  </si>
  <si>
    <t>Q 2013</t>
  </si>
  <si>
    <t>Q 2014</t>
  </si>
  <si>
    <t>Q 2015</t>
  </si>
  <si>
    <t>Q</t>
  </si>
  <si>
    <t>PXQ</t>
  </si>
  <si>
    <t>CRITICIDAD</t>
  </si>
  <si>
    <t>1.</t>
  </si>
  <si>
    <t>1.1.1</t>
  </si>
  <si>
    <t>Reemplazo de Agujas y Contragujas de un Aparato Vías</t>
  </si>
  <si>
    <t>Nivel 2</t>
  </si>
  <si>
    <t>A</t>
  </si>
  <si>
    <t>1.1.2</t>
  </si>
  <si>
    <t xml:space="preserve">Esmerilado Manual de Agujas y Contragujas de Aparato de Vías </t>
  </si>
  <si>
    <t>Nivel 1</t>
  </si>
  <si>
    <t>0-1</t>
  </si>
  <si>
    <t>1.1.3</t>
  </si>
  <si>
    <t>Eclisado Provisorio de Agujas en Aparato de Vías.</t>
  </si>
  <si>
    <t>Cuadrilla Emergencia</t>
  </si>
  <si>
    <t>1.2.1</t>
  </si>
  <si>
    <t>Esmerilado Manual de Corazones en un Aparato de Vías</t>
  </si>
  <si>
    <t>1.2.2</t>
  </si>
  <si>
    <t>Recarga de Corazones de Aparato de Vías</t>
  </si>
  <si>
    <t>equipo</t>
  </si>
  <si>
    <t>Equipo de Trabajo</t>
  </si>
  <si>
    <t>1.2.3</t>
  </si>
  <si>
    <t>Reemplazo de Corazones de Aparato de Vías</t>
  </si>
  <si>
    <t>1.3.1</t>
  </si>
  <si>
    <t>B</t>
  </si>
  <si>
    <t>1.3.2</t>
  </si>
  <si>
    <t>Ajuste de Contracarriles (Cota de Seguridad)</t>
  </si>
  <si>
    <t>1.3.3</t>
  </si>
  <si>
    <t>Reemplazo de Contracarriles</t>
  </si>
  <si>
    <t>2.</t>
  </si>
  <si>
    <t>2.1</t>
  </si>
  <si>
    <t>Reemplazo de VCC y Componentes dañados.</t>
  </si>
  <si>
    <t>3.</t>
  </si>
  <si>
    <t>RIEL</t>
  </si>
  <si>
    <t>3.1.1</t>
  </si>
  <si>
    <t>Reemplazo de trozo o cupón de Riel 60E01</t>
  </si>
  <si>
    <t>metros</t>
  </si>
  <si>
    <t>3.1.2</t>
  </si>
  <si>
    <t>Esmerilado y reperfilado correctivo manual de Riel</t>
  </si>
  <si>
    <t>3.1.4</t>
  </si>
  <si>
    <t>Eclisado provisorio de Riel</t>
  </si>
  <si>
    <t>3.2</t>
  </si>
  <si>
    <t>Reemplazo y reposición de partes y componentes de Juntas Mecánicas.</t>
  </si>
  <si>
    <t>3.3</t>
  </si>
  <si>
    <t>Reemplazo de partes y componentes de Juntas Aislantes Mecánicas</t>
  </si>
  <si>
    <t>3.4.1</t>
  </si>
  <si>
    <t>Reemplazo de Soldadura de Riel 60E01</t>
  </si>
  <si>
    <t>3.4.2</t>
  </si>
  <si>
    <t>Eclisado Provisorio de Soldadura de Riel 60E01</t>
  </si>
  <si>
    <t>3.5.1</t>
  </si>
  <si>
    <t>Reemplazo de Juntas Aislantes Coladas</t>
  </si>
  <si>
    <t>3.5.2</t>
  </si>
  <si>
    <t>Limpieza y Lavado de Juntas Aislantes Coladas</t>
  </si>
  <si>
    <t>3.5.3</t>
  </si>
  <si>
    <t>Esmerilado de Rieles en Juntas Aislantes Coladas</t>
  </si>
  <si>
    <t>3.6</t>
  </si>
  <si>
    <t>Cambio de chicotes de continuidad eléctrica</t>
  </si>
  <si>
    <t>3.7</t>
  </si>
  <si>
    <t>Verificación y correccion de Geometría de Vías</t>
  </si>
  <si>
    <t>4.</t>
  </si>
  <si>
    <t>TERCER RIEL (T52)</t>
  </si>
  <si>
    <t>4.1.1</t>
  </si>
  <si>
    <t>Esmerilado de trozo o cupón de Tercer Riel T-52</t>
  </si>
  <si>
    <t>4.1.2</t>
  </si>
  <si>
    <t xml:space="preserve">Reemplazo de trozo o cupón de Tercer Riel T-52 </t>
  </si>
  <si>
    <t>4.2</t>
  </si>
  <si>
    <t>Correctivos del Tercer Riel y Plano Inclinado</t>
  </si>
  <si>
    <t>4.2.2</t>
  </si>
  <si>
    <t>Reemplazo de Soldaduras de Tercer Riel T-52.</t>
  </si>
  <si>
    <t>4.3</t>
  </si>
  <si>
    <t>Reemplazo y construcción de Planos Inclinados de Tercer Riel T-52</t>
  </si>
  <si>
    <t>4.4</t>
  </si>
  <si>
    <t>Reemplazo y/o Reparación de Anclajes Centrales de Tercer Riel T-52</t>
  </si>
  <si>
    <t>Reemplazo y Limpieza de Aisladores y Soportes Metálicos de Tercer Riel y sus Fijaciones</t>
  </si>
  <si>
    <t>4.4.1</t>
  </si>
  <si>
    <t>Corrección y/o Ajuste de la Geometría de Tercer Riel</t>
  </si>
  <si>
    <t>5.</t>
  </si>
  <si>
    <t>FIJACIONES DE VÍAS</t>
  </si>
  <si>
    <t>5.1</t>
  </si>
  <si>
    <t>Reemplazo de la Fijación Vossloh W14 p/durmientes sobre Hormigón o Balasto</t>
  </si>
  <si>
    <t>5.2</t>
  </si>
  <si>
    <t>Reemplazo de la Fijación Vossloh 336 - Sillas sobre Hormigón</t>
  </si>
  <si>
    <t>5.4</t>
  </si>
  <si>
    <t>Reemplazo de Fijación Vossloh KS - Sillas sobre Pilotes</t>
  </si>
  <si>
    <t>5.5</t>
  </si>
  <si>
    <t>Reemplazo de anclajes de Aparatos de Vías</t>
  </si>
  <si>
    <t>6.</t>
  </si>
  <si>
    <t>SOPORTE DE VÍA</t>
  </si>
  <si>
    <t>6.1</t>
  </si>
  <si>
    <t>Reemplazo y Reparación de Durmientes de Hormigón Biblock tendidos sobre Hormigón</t>
  </si>
  <si>
    <t>6.2</t>
  </si>
  <si>
    <t>Reemplazo y Reparación de Durmientes de Hormigón Biblock sobre Balasto</t>
  </si>
  <si>
    <t>6.3</t>
  </si>
  <si>
    <t>Reemplazo de Durmientes Madera sobre Balasto</t>
  </si>
  <si>
    <t>6.4</t>
  </si>
  <si>
    <t>Reparación de durmientes de madera</t>
  </si>
  <si>
    <t>6.5</t>
  </si>
  <si>
    <t>7.</t>
  </si>
  <si>
    <t>7.1</t>
  </si>
  <si>
    <t>7.2</t>
  </si>
  <si>
    <t>Reparación de Topes de Fricción</t>
  </si>
  <si>
    <t>7.3</t>
  </si>
  <si>
    <t xml:space="preserve">Servicio de trabajos especializados </t>
  </si>
  <si>
    <t>HH</t>
  </si>
  <si>
    <t>Nombre</t>
  </si>
  <si>
    <t>Fecha</t>
  </si>
  <si>
    <t>Elaborado por:</t>
  </si>
  <si>
    <t>Oct-Nov 2015</t>
  </si>
  <si>
    <t>Revisado por:</t>
  </si>
  <si>
    <t>Manuel Rodríguez</t>
  </si>
  <si>
    <t>Aprobado por:</t>
  </si>
  <si>
    <t>Rodrigo Markusovic</t>
  </si>
  <si>
    <t>Aldo Cereceda</t>
  </si>
  <si>
    <t>Rafael Romero</t>
  </si>
  <si>
    <t>Niveles de Uso de Recursos ANTERIOR</t>
  </si>
  <si>
    <t>Criticidad anterior</t>
  </si>
  <si>
    <t>Observaciones</t>
  </si>
  <si>
    <t>Relación con Preventivo (Si/no)</t>
  </si>
  <si>
    <t>A: MÁS CRITICO</t>
  </si>
  <si>
    <t>B: MENOS CRÍTICO</t>
  </si>
  <si>
    <t>no</t>
  </si>
  <si>
    <t>si</t>
  </si>
  <si>
    <r>
      <t xml:space="preserve">MVS: Metro en el eje longitudinal que abarca todos los elementos y componentes de </t>
    </r>
    <r>
      <rPr>
        <b/>
        <sz val="11"/>
        <color theme="1"/>
        <rFont val="Calibri"/>
        <family val="2"/>
        <scheme val="minor"/>
      </rPr>
      <t>una</t>
    </r>
    <r>
      <rPr>
        <sz val="11"/>
        <color theme="1"/>
        <rFont val="Calibri"/>
        <family val="2"/>
        <scheme val="minor"/>
      </rPr>
      <t xml:space="preserve"> vía.</t>
    </r>
  </si>
  <si>
    <t>M.V.S</t>
  </si>
  <si>
    <t>UNIR EN EL CONTEXTO DE LA 6.6 indicar que es para zonas de vía simple y a.v.</t>
  </si>
  <si>
    <t>Nivel 2; A</t>
  </si>
  <si>
    <t>Nivel 1; A</t>
  </si>
  <si>
    <t>Nivel 1; B</t>
  </si>
  <si>
    <t>Nivel 2; B</t>
  </si>
  <si>
    <t>Act</t>
  </si>
  <si>
    <t>Horas efectivas</t>
  </si>
  <si>
    <t>Cantidad de personas</t>
  </si>
  <si>
    <t>QXHH</t>
  </si>
  <si>
    <t>HH ESPECIALIZADA</t>
  </si>
  <si>
    <t>Reparación de Topes de Fin de Vía (arena)</t>
  </si>
  <si>
    <t>nivel 2</t>
  </si>
  <si>
    <t>nivel 1</t>
  </si>
  <si>
    <t>Nivel 1: Bajo - HH no especializado</t>
  </si>
  <si>
    <t>Nivel 2: Medio - HH especializado bajo costo</t>
  </si>
  <si>
    <t>Nivel 3: Alto - HH especializado Específico</t>
  </si>
  <si>
    <t>Niveles de Uso de Recursos 3 niveles</t>
  </si>
  <si>
    <t>---</t>
  </si>
  <si>
    <t>RR</t>
  </si>
  <si>
    <t>KL</t>
  </si>
  <si>
    <t xml:space="preserve">Rameo y </t>
  </si>
  <si>
    <t>QxHH</t>
  </si>
  <si>
    <t>Act.</t>
  </si>
  <si>
    <t>QxHH (%)</t>
  </si>
  <si>
    <t>Act. (%)</t>
  </si>
  <si>
    <t>Prom. Regular</t>
  </si>
  <si>
    <t>Prom. Especial</t>
  </si>
  <si>
    <t>Varianza regular</t>
  </si>
  <si>
    <t>Error regular</t>
  </si>
  <si>
    <t>error especial</t>
  </si>
  <si>
    <t>Total regular</t>
  </si>
  <si>
    <t>Total especial</t>
  </si>
  <si>
    <t>CORRECTIVO REGULAR</t>
  </si>
  <si>
    <t>CORRECTIVO ESPECIAL</t>
  </si>
  <si>
    <t>UNIDAD DE MEDIDA</t>
  </si>
  <si>
    <t>PxQ</t>
  </si>
  <si>
    <t>Correctivo Regular</t>
  </si>
  <si>
    <t>Correctivo especial</t>
  </si>
  <si>
    <t>Rameo y regulación de durmientes en aparatos y vía simple en vías secundarias</t>
  </si>
  <si>
    <t>Correctivo Especial</t>
  </si>
  <si>
    <t>prom</t>
  </si>
  <si>
    <t>HH*Q</t>
  </si>
  <si>
    <t>PROM</t>
  </si>
  <si>
    <t>prom INF</t>
  </si>
  <si>
    <t>2015-Q</t>
  </si>
  <si>
    <t>Rameo y  Nivelación de componentes de vías.</t>
  </si>
  <si>
    <t>cupon</t>
  </si>
  <si>
    <t>unidades</t>
  </si>
  <si>
    <t>MANTENIMIENTO VCC</t>
  </si>
  <si>
    <t>Lubricación del Contracarril</t>
  </si>
  <si>
    <t>Inspección de NDT</t>
  </si>
  <si>
    <t>Reemplazo de Fijación de riel en aparato de vías</t>
  </si>
  <si>
    <t>5.3</t>
  </si>
  <si>
    <t>Esmerilado de las agujas y de las contraagujas</t>
  </si>
  <si>
    <t>Ajuste de la aguja y contraaguja</t>
  </si>
  <si>
    <t>Desgaste lateral de la aguja y contraaguja</t>
  </si>
  <si>
    <t>Reemplazo de Agujas y contraagujas de un Aparato Vías</t>
  </si>
  <si>
    <t>Junta Aislante Colada  Inspección/ Medición/ Hacer</t>
  </si>
  <si>
    <t>LIMPIEZA DE VÍAS SECUNDARIAS (aspirado)</t>
  </si>
  <si>
    <t>LIMPIEZA DE VÍAS SECUNDARIAS (lavado)</t>
  </si>
  <si>
    <t>Pintado de hombro y patín completo sector JAM</t>
  </si>
  <si>
    <t xml:space="preserve">NDT </t>
  </si>
  <si>
    <t>NDT</t>
  </si>
  <si>
    <t xml:space="preserve">
Inspección NDT RIEL</t>
  </si>
  <si>
    <t>INSPECCIÓN NDT A.V.</t>
  </si>
  <si>
    <t xml:space="preserve">
INSPECCIÓN NDT RIEL</t>
  </si>
  <si>
    <t>Asegurar el par de apriete de pernos de aguja</t>
  </si>
  <si>
    <t>Asegurar el  par de apriete de pernos del Contracarril</t>
  </si>
  <si>
    <r>
      <rPr>
        <sz val="10"/>
        <rFont val="Verdana"/>
        <family val="2"/>
      </rPr>
      <t>Asegurar el</t>
    </r>
    <r>
      <rPr>
        <sz val="10"/>
        <color rgb="FF000000"/>
        <rFont val="Verdana"/>
        <family val="2"/>
      </rPr>
      <t xml:space="preserve"> par de apriete de pernos del Contracarril</t>
    </r>
  </si>
  <si>
    <t>3.1.3</t>
  </si>
  <si>
    <t>Reemplazo de Soldadura de Riel 60E1</t>
  </si>
  <si>
    <t>Eclisado Provisorio de Soldadura de Riel 60E1</t>
  </si>
  <si>
    <t>Reemplazo de trozo o cupón de Riel 60E1</t>
  </si>
  <si>
    <t>Corrección y Ajuste de la Geometría de Tercer Riel</t>
  </si>
  <si>
    <t>Diciembre 2015</t>
  </si>
  <si>
    <t>Unidad</t>
  </si>
  <si>
    <t>Criticidad</t>
  </si>
  <si>
    <t>Tipo de Correctivo</t>
  </si>
  <si>
    <t>Mantenimiento Correctivo Acero</t>
  </si>
  <si>
    <t>A.V.-P</t>
  </si>
  <si>
    <t>AV -P</t>
  </si>
  <si>
    <t>Estación SJE V1 - V2</t>
  </si>
  <si>
    <t>TPA (TALLER PUENTE ALTO)</t>
  </si>
  <si>
    <t>CIN (COCHERAS INTERMEDIAS)</t>
  </si>
  <si>
    <t>Madia 600&lt;R&lt;800 mt</t>
  </si>
  <si>
    <t>Baja 800 mt&lt;R</t>
  </si>
  <si>
    <t>Numeración, según especificaciones técnicas</t>
  </si>
  <si>
    <t>1.14</t>
  </si>
  <si>
    <t>1.3</t>
  </si>
  <si>
    <t>1.4</t>
  </si>
  <si>
    <t>1.5</t>
  </si>
  <si>
    <t>1.6</t>
  </si>
  <si>
    <t>1.7</t>
  </si>
  <si>
    <t>3.4</t>
  </si>
  <si>
    <t>3.1</t>
  </si>
  <si>
    <t>Recarga  de A.V.</t>
  </si>
  <si>
    <t xml:space="preserve">Recarga </t>
  </si>
  <si>
    <t>1.8</t>
  </si>
  <si>
    <t>Recarga de aparato de vías</t>
  </si>
  <si>
    <t>1.4.3</t>
  </si>
  <si>
    <t>1.9</t>
  </si>
  <si>
    <t>4.1</t>
  </si>
  <si>
    <t>Recarga de A.V.</t>
  </si>
  <si>
    <t>Intervenciones</t>
  </si>
  <si>
    <r>
      <rPr>
        <b/>
        <sz val="12"/>
        <color theme="1"/>
        <rFont val="Arial"/>
        <family val="2"/>
      </rPr>
      <t>* Intervenciones</t>
    </r>
    <r>
      <rPr>
        <sz val="12"/>
        <color theme="1"/>
        <rFont val="Arial"/>
        <family val="2"/>
      </rPr>
      <t xml:space="preserve"> = para este mantenimiento se consideran en total 110 intervenciones anual para Rodado Acero (L4, L4A, TPA y CIN).</t>
    </r>
  </si>
  <si>
    <t>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</si>
</sst>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6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36"/>
      <color theme="1"/>
      <name val="Calibri"/>
      <family val="2"/>
      <scheme val="minor"/>
    </font>
    <font>
      <b/>
      <u/>
      <sz val="16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75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9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2" fillId="0" borderId="0" xfId="0" applyFont="1"/>
    <xf numFmtId="49" fontId="0" fillId="0" borderId="0" xfId="0" applyNumberFormat="1"/>
    <xf numFmtId="0" fontId="4" fillId="0" borderId="0" xfId="0" applyFont="1" applyBorder="1"/>
    <xf numFmtId="0" fontId="0" fillId="0" borderId="0" xfId="0" applyAlignment="1">
      <alignment horizontal="left" vertical="center"/>
    </xf>
    <xf numFmtId="0" fontId="18" fillId="0" borderId="24" xfId="0" applyFont="1" applyBorder="1" applyAlignment="1">
      <alignment vertical="center" wrapText="1"/>
    </xf>
    <xf numFmtId="0" fontId="0" fillId="2" borderId="0" xfId="0" applyFill="1" applyAlignment="1"/>
    <xf numFmtId="0" fontId="14" fillId="3" borderId="8" xfId="3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15" fillId="2" borderId="53" xfId="3" applyFont="1" applyFill="1" applyBorder="1" applyAlignment="1">
      <alignment vertical="center"/>
    </xf>
    <xf numFmtId="0" fontId="15" fillId="2" borderId="53" xfId="3" applyFill="1" applyBorder="1" applyAlignment="1">
      <alignment vertical="center"/>
    </xf>
    <xf numFmtId="0" fontId="14" fillId="2" borderId="53" xfId="3" applyFont="1" applyFill="1" applyBorder="1" applyAlignment="1">
      <alignment vertical="center"/>
    </xf>
    <xf numFmtId="0" fontId="14" fillId="2" borderId="9" xfId="3" applyFont="1" applyFill="1" applyBorder="1" applyAlignment="1">
      <alignment vertical="center"/>
    </xf>
    <xf numFmtId="0" fontId="15" fillId="2" borderId="38" xfId="3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14" fillId="2" borderId="39" xfId="3" applyFont="1" applyFill="1" applyBorder="1" applyAlignment="1">
      <alignment vertical="center"/>
    </xf>
    <xf numFmtId="0" fontId="15" fillId="2" borderId="4" xfId="3" applyFont="1" applyFill="1" applyBorder="1" applyAlignment="1">
      <alignment vertical="center"/>
    </xf>
    <xf numFmtId="0" fontId="15" fillId="2" borderId="50" xfId="3" applyFont="1" applyFill="1" applyBorder="1" applyAlignment="1">
      <alignment vertical="center"/>
    </xf>
    <xf numFmtId="0" fontId="14" fillId="2" borderId="50" xfId="3" applyFont="1" applyFill="1" applyBorder="1" applyAlignment="1">
      <alignment vertical="center"/>
    </xf>
    <xf numFmtId="0" fontId="14" fillId="2" borderId="10" xfId="3" applyFont="1" applyFill="1" applyBorder="1" applyAlignment="1">
      <alignment vertical="center"/>
    </xf>
    <xf numFmtId="0" fontId="0" fillId="2" borderId="0" xfId="0" applyFill="1" applyBorder="1" applyAlignment="1"/>
    <xf numFmtId="0" fontId="15" fillId="2" borderId="2" xfId="3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5" fillId="2" borderId="9" xfId="3" applyFill="1" applyBorder="1" applyAlignment="1">
      <alignment vertical="center"/>
    </xf>
    <xf numFmtId="0" fontId="15" fillId="2" borderId="39" xfId="3" applyFill="1" applyBorder="1" applyAlignment="1">
      <alignment vertical="center"/>
    </xf>
    <xf numFmtId="0" fontId="15" fillId="2" borderId="10" xfId="3" applyFill="1" applyBorder="1" applyAlignment="1">
      <alignment vertical="center"/>
    </xf>
    <xf numFmtId="0" fontId="15" fillId="2" borderId="39" xfId="3" applyFont="1" applyFill="1" applyBorder="1" applyAlignment="1">
      <alignment vertical="center"/>
    </xf>
    <xf numFmtId="0" fontId="4" fillId="2" borderId="0" xfId="0" applyFont="1" applyFill="1" applyBorder="1"/>
    <xf numFmtId="0" fontId="15" fillId="2" borderId="48" xfId="3" applyFont="1" applyFill="1" applyBorder="1" applyAlignment="1">
      <alignment vertical="center"/>
    </xf>
    <xf numFmtId="0" fontId="15" fillId="2" borderId="55" xfId="3" applyFont="1" applyFill="1" applyBorder="1" applyAlignment="1">
      <alignment vertical="center"/>
    </xf>
    <xf numFmtId="0" fontId="15" fillId="2" borderId="49" xfId="3" applyFont="1" applyFill="1" applyBorder="1" applyAlignment="1">
      <alignment vertical="center"/>
    </xf>
    <xf numFmtId="0" fontId="15" fillId="2" borderId="10" xfId="3" applyFont="1" applyFill="1" applyBorder="1" applyAlignment="1">
      <alignment vertical="center"/>
    </xf>
    <xf numFmtId="0" fontId="15" fillId="2" borderId="9" xfId="3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5" fillId="0" borderId="53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0" fillId="2" borderId="53" xfId="0" applyFill="1" applyBorder="1" applyAlignment="1"/>
    <xf numFmtId="0" fontId="14" fillId="2" borderId="1" xfId="3" applyFont="1" applyFill="1" applyBorder="1" applyAlignment="1">
      <alignment vertical="center"/>
    </xf>
    <xf numFmtId="0" fontId="14" fillId="2" borderId="26" xfId="3" applyFont="1" applyFill="1" applyBorder="1" applyAlignment="1">
      <alignment vertical="center"/>
    </xf>
    <xf numFmtId="0" fontId="14" fillId="2" borderId="11" xfId="3" applyFont="1" applyFill="1" applyBorder="1" applyAlignment="1">
      <alignment vertical="center"/>
    </xf>
    <xf numFmtId="0" fontId="0" fillId="4" borderId="8" xfId="0" applyFill="1" applyBorder="1"/>
    <xf numFmtId="0" fontId="10" fillId="4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/>
    <xf numFmtId="0" fontId="0" fillId="0" borderId="30" xfId="0" applyBorder="1"/>
    <xf numFmtId="0" fontId="0" fillId="0" borderId="0" xfId="0" applyFont="1" applyBorder="1"/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17" xfId="0" applyBorder="1"/>
    <xf numFmtId="0" fontId="0" fillId="0" borderId="22" xfId="0" applyBorder="1"/>
    <xf numFmtId="0" fontId="0" fillId="0" borderId="28" xfId="0" applyBorder="1"/>
    <xf numFmtId="0" fontId="0" fillId="0" borderId="38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9" xfId="0" applyBorder="1"/>
    <xf numFmtId="0" fontId="0" fillId="0" borderId="12" xfId="0" applyBorder="1"/>
    <xf numFmtId="0" fontId="2" fillId="0" borderId="0" xfId="0" applyFont="1" applyBorder="1"/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2" borderId="0" xfId="0" applyFont="1" applyFill="1" applyBorder="1" applyAlignment="1"/>
    <xf numFmtId="0" fontId="3" fillId="4" borderId="2" xfId="0" applyFont="1" applyFill="1" applyBorder="1" applyAlignment="1"/>
    <xf numFmtId="0" fontId="3" fillId="4" borderId="53" xfId="0" applyFont="1" applyFill="1" applyBorder="1" applyAlignment="1"/>
    <xf numFmtId="0" fontId="3" fillId="4" borderId="9" xfId="0" applyFont="1" applyFill="1" applyBorder="1" applyAlignment="1"/>
    <xf numFmtId="0" fontId="3" fillId="4" borderId="4" xfId="0" applyFont="1" applyFill="1" applyBorder="1" applyAlignment="1"/>
    <xf numFmtId="0" fontId="3" fillId="4" borderId="50" xfId="0" applyFont="1" applyFill="1" applyBorder="1" applyAlignment="1"/>
    <xf numFmtId="0" fontId="3" fillId="4" borderId="10" xfId="0" applyFont="1" applyFill="1" applyBorder="1" applyAlignment="1"/>
    <xf numFmtId="0" fontId="21" fillId="0" borderId="0" xfId="0" applyFont="1" applyAlignment="1"/>
    <xf numFmtId="0" fontId="0" fillId="5" borderId="8" xfId="0" applyFill="1" applyBorder="1"/>
    <xf numFmtId="0" fontId="10" fillId="5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2" borderId="21" xfId="0" applyFont="1" applyFill="1" applyBorder="1" applyAlignment="1"/>
    <xf numFmtId="0" fontId="4" fillId="2" borderId="27" xfId="0" applyFont="1" applyFill="1" applyBorder="1" applyAlignment="1"/>
    <xf numFmtId="0" fontId="4" fillId="0" borderId="54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0" borderId="27" xfId="0" applyFont="1" applyFill="1" applyBorder="1" applyAlignment="1"/>
    <xf numFmtId="0" fontId="4" fillId="0" borderId="51" xfId="0" applyFont="1" applyFill="1" applyBorder="1" applyAlignment="1"/>
    <xf numFmtId="0" fontId="4" fillId="0" borderId="44" xfId="0" applyFont="1" applyFill="1" applyBorder="1" applyAlignment="1"/>
    <xf numFmtId="0" fontId="4" fillId="0" borderId="49" xfId="0" applyFont="1" applyFill="1" applyBorder="1" applyAlignment="1"/>
    <xf numFmtId="0" fontId="0" fillId="0" borderId="18" xfId="0" applyFill="1" applyBorder="1" applyAlignment="1">
      <alignment horizontal="center" vertical="center" wrapText="1"/>
    </xf>
    <xf numFmtId="0" fontId="12" fillId="0" borderId="0" xfId="0" applyFont="1" applyBorder="1"/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0" borderId="21" xfId="0" applyFont="1" applyFill="1" applyBorder="1"/>
    <xf numFmtId="0" fontId="4" fillId="0" borderId="30" xfId="0" applyFont="1" applyFill="1" applyBorder="1" applyAlignme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5" fillId="2" borderId="0" xfId="3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22" fillId="2" borderId="27" xfId="0" applyFont="1" applyFill="1" applyBorder="1" applyAlignment="1">
      <alignment vertical="center"/>
    </xf>
    <xf numFmtId="0" fontId="4" fillId="0" borderId="21" xfId="0" applyFont="1" applyFill="1" applyBorder="1" applyAlignment="1"/>
    <xf numFmtId="0" fontId="4" fillId="0" borderId="3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12" fillId="2" borderId="54" xfId="0" applyFont="1" applyFill="1" applyBorder="1" applyAlignment="1">
      <alignment vertical="center"/>
    </xf>
    <xf numFmtId="0" fontId="4" fillId="2" borderId="36" xfId="0" applyFont="1" applyFill="1" applyBorder="1" applyAlignment="1"/>
    <xf numFmtId="0" fontId="15" fillId="2" borderId="2" xfId="0" applyFont="1" applyFill="1" applyBorder="1" applyAlignment="1" applyProtection="1">
      <alignment horizontal="left" vertical="center"/>
      <protection hidden="1"/>
    </xf>
    <xf numFmtId="0" fontId="15" fillId="2" borderId="53" xfId="0" applyFont="1" applyFill="1" applyBorder="1" applyAlignment="1" applyProtection="1">
      <alignment horizontal="left" vertical="center"/>
      <protection hidden="1"/>
    </xf>
    <xf numFmtId="0" fontId="15" fillId="2" borderId="38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4" fillId="2" borderId="0" xfId="3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50" xfId="3" applyFill="1" applyBorder="1" applyAlignment="1">
      <alignment vertical="center"/>
    </xf>
    <xf numFmtId="0" fontId="15" fillId="2" borderId="0" xfId="6" applyFont="1" applyFill="1" applyBorder="1" applyAlignment="1" applyProtection="1">
      <alignment horizontal="center" vertical="center"/>
      <protection hidden="1"/>
    </xf>
    <xf numFmtId="0" fontId="15" fillId="2" borderId="2" xfId="6" applyFont="1" applyFill="1" applyBorder="1" applyAlignment="1" applyProtection="1">
      <alignment horizontal="center" vertical="center"/>
      <protection hidden="1"/>
    </xf>
    <xf numFmtId="0" fontId="15" fillId="2" borderId="53" xfId="6" applyFont="1" applyFill="1" applyBorder="1" applyAlignment="1" applyProtection="1">
      <alignment horizontal="center" vertical="center"/>
      <protection hidden="1"/>
    </xf>
    <xf numFmtId="0" fontId="15" fillId="2" borderId="9" xfId="6" applyFont="1" applyFill="1" applyBorder="1" applyAlignment="1" applyProtection="1">
      <alignment horizontal="center" vertical="center"/>
      <protection hidden="1"/>
    </xf>
    <xf numFmtId="0" fontId="15" fillId="2" borderId="38" xfId="6" applyFont="1" applyFill="1" applyBorder="1" applyAlignment="1" applyProtection="1">
      <alignment horizontal="center" vertical="center"/>
      <protection hidden="1"/>
    </xf>
    <xf numFmtId="0" fontId="15" fillId="2" borderId="39" xfId="6" applyFont="1" applyFill="1" applyBorder="1" applyAlignment="1" applyProtection="1">
      <alignment horizontal="center" vertical="center"/>
      <protection hidden="1"/>
    </xf>
    <xf numFmtId="0" fontId="24" fillId="2" borderId="39" xfId="0" applyFont="1" applyFill="1" applyBorder="1"/>
    <xf numFmtId="0" fontId="15" fillId="2" borderId="4" xfId="6" applyFont="1" applyFill="1" applyBorder="1" applyAlignment="1" applyProtection="1">
      <alignment horizontal="center" vertical="center"/>
      <protection hidden="1"/>
    </xf>
    <xf numFmtId="0" fontId="15" fillId="2" borderId="50" xfId="6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/>
    <xf numFmtId="0" fontId="15" fillId="2" borderId="0" xfId="6" applyFont="1" applyFill="1" applyBorder="1" applyAlignment="1">
      <alignment horizontal="center" vertical="center"/>
    </xf>
    <xf numFmtId="0" fontId="15" fillId="2" borderId="2" xfId="6" applyFont="1" applyFill="1" applyBorder="1" applyAlignment="1">
      <alignment horizontal="center" vertical="center"/>
    </xf>
    <xf numFmtId="0" fontId="15" fillId="2" borderId="53" xfId="6" applyFont="1" applyFill="1" applyBorder="1" applyAlignment="1">
      <alignment horizontal="center" vertical="center"/>
    </xf>
    <xf numFmtId="0" fontId="15" fillId="2" borderId="38" xfId="6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47" xfId="0" applyBorder="1"/>
    <xf numFmtId="0" fontId="0" fillId="0" borderId="2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2" borderId="60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ill="1" applyBorder="1"/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7" borderId="24" xfId="0" applyFill="1" applyBorder="1"/>
    <xf numFmtId="0" fontId="28" fillId="0" borderId="24" xfId="0" applyFont="1" applyFill="1" applyBorder="1"/>
    <xf numFmtId="0" fontId="27" fillId="0" borderId="24" xfId="0" applyFont="1" applyBorder="1"/>
    <xf numFmtId="0" fontId="1" fillId="0" borderId="0" xfId="0" applyFont="1" applyAlignment="1">
      <alignment horizontal="center" vertical="center"/>
    </xf>
    <xf numFmtId="0" fontId="1" fillId="0" borderId="40" xfId="0" applyFont="1" applyBorder="1"/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7" fontId="0" fillId="0" borderId="15" xfId="0" quotePrefix="1" applyNumberFormat="1" applyBorder="1" applyAlignment="1">
      <alignment horizontal="center"/>
    </xf>
    <xf numFmtId="0" fontId="0" fillId="0" borderId="24" xfId="0" applyFont="1" applyBorder="1"/>
    <xf numFmtId="0" fontId="0" fillId="0" borderId="37" xfId="0" applyBorder="1"/>
    <xf numFmtId="0" fontId="1" fillId="0" borderId="0" xfId="0" applyFont="1"/>
    <xf numFmtId="0" fontId="0" fillId="8" borderId="24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8" borderId="24" xfId="0" applyFill="1" applyBorder="1"/>
    <xf numFmtId="0" fontId="1" fillId="8" borderId="24" xfId="0" applyFont="1" applyFill="1" applyBorder="1" applyAlignment="1">
      <alignment horizontal="center"/>
    </xf>
    <xf numFmtId="1" fontId="0" fillId="8" borderId="24" xfId="0" applyNumberFormat="1" applyFill="1" applyBorder="1" applyAlignment="1">
      <alignment horizontal="center"/>
    </xf>
    <xf numFmtId="9" fontId="1" fillId="0" borderId="25" xfId="10" applyFont="1" applyBorder="1" applyAlignment="1"/>
    <xf numFmtId="9" fontId="1" fillId="0" borderId="63" xfId="10" applyFont="1" applyBorder="1" applyAlignment="1"/>
    <xf numFmtId="9" fontId="1" fillId="0" borderId="58" xfId="10" applyFont="1" applyBorder="1" applyAlignment="1"/>
    <xf numFmtId="0" fontId="1" fillId="6" borderId="25" xfId="0" applyFont="1" applyFill="1" applyBorder="1" applyAlignment="1"/>
    <xf numFmtId="0" fontId="1" fillId="6" borderId="63" xfId="0" applyFont="1" applyFill="1" applyBorder="1" applyAlignment="1"/>
    <xf numFmtId="9" fontId="0" fillId="0" borderId="0" xfId="10" applyFont="1"/>
    <xf numFmtId="0" fontId="2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27" fillId="0" borderId="25" xfId="0" applyFont="1" applyBorder="1"/>
    <xf numFmtId="9" fontId="1" fillId="0" borderId="24" xfId="10" applyFont="1" applyBorder="1" applyAlignment="1"/>
    <xf numFmtId="0" fontId="1" fillId="6" borderId="24" xfId="0" applyFont="1" applyFill="1" applyBorder="1" applyAlignment="1"/>
    <xf numFmtId="0" fontId="0" fillId="8" borderId="24" xfId="0" applyFill="1" applyBorder="1" applyAlignment="1"/>
    <xf numFmtId="0" fontId="0" fillId="6" borderId="24" xfId="0" applyFill="1" applyBorder="1"/>
    <xf numFmtId="0" fontId="0" fillId="10" borderId="24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43" fontId="0" fillId="0" borderId="0" xfId="11" applyFont="1"/>
    <xf numFmtId="0" fontId="0" fillId="0" borderId="24" xfId="0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0" borderId="24" xfId="0" quotePrefix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/>
    </xf>
    <xf numFmtId="164" fontId="0" fillId="0" borderId="0" xfId="1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1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35" xfId="0" applyBorder="1" applyAlignment="1">
      <alignment horizontal="center"/>
    </xf>
    <xf numFmtId="9" fontId="0" fillId="0" borderId="24" xfId="10" applyFont="1" applyBorder="1"/>
    <xf numFmtId="10" fontId="0" fillId="0" borderId="24" xfId="10" applyNumberFormat="1" applyFont="1" applyBorder="1"/>
    <xf numFmtId="43" fontId="0" fillId="0" borderId="24" xfId="11" applyFont="1" applyBorder="1"/>
    <xf numFmtId="0" fontId="0" fillId="0" borderId="23" xfId="0" applyFont="1" applyBorder="1"/>
    <xf numFmtId="0" fontId="0" fillId="0" borderId="23" xfId="0" applyBorder="1"/>
    <xf numFmtId="0" fontId="0" fillId="0" borderId="25" xfId="0" applyBorder="1"/>
    <xf numFmtId="0" fontId="0" fillId="12" borderId="0" xfId="0" applyFill="1"/>
    <xf numFmtId="0" fontId="0" fillId="12" borderId="24" xfId="0" applyFill="1" applyBorder="1"/>
    <xf numFmtId="9" fontId="0" fillId="12" borderId="24" xfId="10" applyFont="1" applyFill="1" applyBorder="1"/>
    <xf numFmtId="0" fontId="0" fillId="12" borderId="37" xfId="0" applyFill="1" applyBorder="1"/>
    <xf numFmtId="43" fontId="0" fillId="12" borderId="24" xfId="11" applyFont="1" applyFill="1" applyBorder="1"/>
    <xf numFmtId="10" fontId="0" fillId="6" borderId="24" xfId="10" applyNumberFormat="1" applyFont="1" applyFill="1" applyBorder="1"/>
    <xf numFmtId="0" fontId="0" fillId="0" borderId="24" xfId="0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0" fillId="6" borderId="24" xfId="0" applyFill="1" applyBorder="1" applyAlignment="1">
      <alignment horizontal="center"/>
    </xf>
    <xf numFmtId="43" fontId="0" fillId="0" borderId="0" xfId="0" applyNumberFormat="1"/>
    <xf numFmtId="0" fontId="27" fillId="6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0" applyFont="1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27" fillId="13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19" fillId="0" borderId="24" xfId="0" applyFont="1" applyBorder="1" applyAlignment="1">
      <alignment vertical="center" wrapText="1"/>
    </xf>
    <xf numFmtId="0" fontId="0" fillId="6" borderId="24" xfId="0" applyFill="1" applyBorder="1" applyAlignment="1"/>
    <xf numFmtId="0" fontId="0" fillId="0" borderId="24" xfId="0" applyBorder="1" applyAlignment="1"/>
    <xf numFmtId="0" fontId="0" fillId="0" borderId="24" xfId="0" applyFill="1" applyBorder="1" applyAlignment="1"/>
    <xf numFmtId="0" fontId="28" fillId="0" borderId="24" xfId="0" applyFont="1" applyFill="1" applyBorder="1" applyAlignment="1"/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15" fillId="0" borderId="48" xfId="3" applyFont="1" applyFill="1" applyBorder="1" applyAlignment="1">
      <alignment vertical="center"/>
    </xf>
    <xf numFmtId="0" fontId="15" fillId="2" borderId="38" xfId="3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9" fillId="2" borderId="0" xfId="0" applyFont="1" applyFill="1" applyAlignment="1"/>
    <xf numFmtId="0" fontId="3" fillId="5" borderId="53" xfId="0" applyFont="1" applyFill="1" applyBorder="1" applyAlignment="1"/>
    <xf numFmtId="0" fontId="3" fillId="5" borderId="9" xfId="0" applyFont="1" applyFill="1" applyBorder="1" applyAlignment="1"/>
    <xf numFmtId="0" fontId="3" fillId="5" borderId="50" xfId="0" applyFont="1" applyFill="1" applyBorder="1" applyAlignment="1"/>
    <xf numFmtId="0" fontId="3" fillId="5" borderId="10" xfId="0" applyFont="1" applyFill="1" applyBorder="1" applyAlignment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" fontId="0" fillId="0" borderId="3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0" xfId="0" applyFont="1"/>
    <xf numFmtId="0" fontId="27" fillId="0" borderId="0" xfId="0" applyFont="1"/>
    <xf numFmtId="0" fontId="31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2" borderId="18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6" xfId="0" applyFont="1" applyBorder="1"/>
    <xf numFmtId="0" fontId="4" fillId="0" borderId="27" xfId="0" applyFont="1" applyBorder="1"/>
    <xf numFmtId="0" fontId="14" fillId="2" borderId="2" xfId="3" applyFont="1" applyFill="1" applyBorder="1" applyAlignment="1">
      <alignment vertical="center" wrapText="1"/>
    </xf>
    <xf numFmtId="0" fontId="14" fillId="2" borderId="38" xfId="3" applyFont="1" applyFill="1" applyBorder="1" applyAlignment="1">
      <alignment vertical="center" wrapText="1"/>
    </xf>
    <xf numFmtId="0" fontId="14" fillId="2" borderId="4" xfId="3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0" fillId="2" borderId="9" xfId="0" applyFill="1" applyBorder="1" applyAlignment="1"/>
    <xf numFmtId="0" fontId="0" fillId="2" borderId="39" xfId="0" applyFill="1" applyBorder="1" applyAlignment="1"/>
    <xf numFmtId="0" fontId="0" fillId="2" borderId="50" xfId="0" applyFill="1" applyBorder="1" applyAlignment="1"/>
    <xf numFmtId="0" fontId="0" fillId="2" borderId="10" xfId="0" applyFill="1" applyBorder="1" applyAlignment="1"/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2" borderId="3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/>
    </xf>
    <xf numFmtId="0" fontId="12" fillId="2" borderId="61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0" fillId="4" borderId="40" xfId="0" applyFont="1" applyFill="1" applyBorder="1" applyAlignment="1">
      <alignment horizontal="center" vertical="center" textRotation="90" wrapText="1"/>
    </xf>
    <xf numFmtId="0" fontId="30" fillId="4" borderId="42" xfId="0" applyFont="1" applyFill="1" applyBorder="1" applyAlignment="1">
      <alignment horizontal="center" vertical="center" textRotation="90" wrapText="1"/>
    </xf>
    <xf numFmtId="0" fontId="30" fillId="4" borderId="42" xfId="0" applyFont="1" applyFill="1" applyBorder="1" applyAlignment="1">
      <alignment horizontal="center" vertical="center" textRotation="90"/>
    </xf>
    <xf numFmtId="0" fontId="30" fillId="4" borderId="59" xfId="0" applyFont="1" applyFill="1" applyBorder="1" applyAlignment="1">
      <alignment horizontal="center" vertical="center" textRotation="90"/>
    </xf>
    <xf numFmtId="0" fontId="3" fillId="4" borderId="67" xfId="0" applyFont="1" applyFill="1" applyBorder="1" applyAlignment="1">
      <alignment horizontal="center" vertical="center" textRotation="90" wrapText="1"/>
    </xf>
    <xf numFmtId="0" fontId="3" fillId="4" borderId="42" xfId="0" applyFont="1" applyFill="1" applyBorder="1" applyAlignment="1">
      <alignment horizontal="center" vertical="center" textRotation="90" wrapText="1"/>
    </xf>
    <xf numFmtId="0" fontId="3" fillId="4" borderId="59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textRotation="90"/>
    </xf>
    <xf numFmtId="0" fontId="3" fillId="4" borderId="28" xfId="0" applyFont="1" applyFill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vertical="center" textRotation="45" wrapText="1"/>
    </xf>
    <xf numFmtId="0" fontId="13" fillId="2" borderId="0" xfId="0" applyFont="1" applyFill="1" applyBorder="1" applyAlignment="1">
      <alignment horizontal="center" vertical="center" textRotation="45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9" fillId="5" borderId="40" xfId="0" applyFont="1" applyFill="1" applyBorder="1" applyAlignment="1">
      <alignment horizontal="center" vertical="center" textRotation="90"/>
    </xf>
    <xf numFmtId="0" fontId="29" fillId="5" borderId="42" xfId="0" applyFont="1" applyFill="1" applyBorder="1" applyAlignment="1">
      <alignment horizontal="center" vertical="center" textRotation="90"/>
    </xf>
    <xf numFmtId="0" fontId="29" fillId="5" borderId="59" xfId="0" applyFont="1" applyFill="1" applyBorder="1" applyAlignment="1">
      <alignment horizontal="center" vertical="center" textRotation="90"/>
    </xf>
    <xf numFmtId="0" fontId="29" fillId="5" borderId="67" xfId="0" applyFont="1" applyFill="1" applyBorder="1" applyAlignment="1">
      <alignment horizontal="center" textRotation="90"/>
    </xf>
    <xf numFmtId="0" fontId="29" fillId="5" borderId="42" xfId="0" applyFont="1" applyFill="1" applyBorder="1" applyAlignment="1">
      <alignment horizontal="center" textRotation="90"/>
    </xf>
    <xf numFmtId="0" fontId="29" fillId="5" borderId="59" xfId="0" applyFont="1" applyFill="1" applyBorder="1" applyAlignment="1">
      <alignment horizontal="center" textRotation="90"/>
    </xf>
    <xf numFmtId="0" fontId="11" fillId="5" borderId="67" xfId="0" applyFont="1" applyFill="1" applyBorder="1" applyAlignment="1">
      <alignment horizontal="center" vertical="center" textRotation="90"/>
    </xf>
    <xf numFmtId="0" fontId="11" fillId="5" borderId="42" xfId="0" applyFont="1" applyFill="1" applyBorder="1" applyAlignment="1">
      <alignment horizontal="center" vertical="center" textRotation="90"/>
    </xf>
    <xf numFmtId="0" fontId="11" fillId="5" borderId="47" xfId="0" applyFont="1" applyFill="1" applyBorder="1" applyAlignment="1">
      <alignment horizontal="center" vertical="center" textRotation="90"/>
    </xf>
    <xf numFmtId="0" fontId="0" fillId="0" borderId="5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4" fillId="3" borderId="6" xfId="3" applyFont="1" applyFill="1" applyBorder="1" applyAlignment="1">
      <alignment horizontal="center" vertical="center"/>
    </xf>
    <xf numFmtId="0" fontId="14" fillId="3" borderId="62" xfId="3" applyFont="1" applyFill="1" applyBorder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textRotation="90"/>
    </xf>
    <xf numFmtId="0" fontId="20" fillId="2" borderId="0" xfId="0" applyFont="1" applyFill="1" applyBorder="1" applyAlignment="1">
      <alignment horizontal="center" vertical="center" textRotation="90"/>
    </xf>
    <xf numFmtId="0" fontId="20" fillId="2" borderId="50" xfId="0" applyFont="1" applyFill="1" applyBorder="1" applyAlignment="1">
      <alignment horizontal="center" vertical="center" textRotation="90"/>
    </xf>
    <xf numFmtId="0" fontId="14" fillId="2" borderId="1" xfId="3" applyFont="1" applyFill="1" applyBorder="1" applyAlignment="1">
      <alignment horizontal="center" vertical="center" wrapText="1"/>
    </xf>
    <xf numFmtId="0" fontId="14" fillId="2" borderId="26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textRotation="90"/>
    </xf>
    <xf numFmtId="0" fontId="20" fillId="2" borderId="26" xfId="0" applyFont="1" applyFill="1" applyBorder="1" applyAlignment="1">
      <alignment horizontal="center" vertical="center" textRotation="90"/>
    </xf>
    <xf numFmtId="0" fontId="20" fillId="2" borderId="11" xfId="0" applyFont="1" applyFill="1" applyBorder="1" applyAlignment="1">
      <alignment horizontal="center" vertical="center" textRotation="90"/>
    </xf>
    <xf numFmtId="0" fontId="23" fillId="2" borderId="1" xfId="3" applyFont="1" applyFill="1" applyBorder="1" applyAlignment="1">
      <alignment horizontal="center" vertical="center"/>
    </xf>
    <xf numFmtId="0" fontId="23" fillId="2" borderId="26" xfId="3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14" fillId="2" borderId="46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horizontal="center" vertical="center"/>
    </xf>
    <xf numFmtId="0" fontId="14" fillId="3" borderId="53" xfId="3" applyFont="1" applyFill="1" applyBorder="1" applyAlignment="1">
      <alignment horizontal="center" vertical="center"/>
    </xf>
    <xf numFmtId="0" fontId="14" fillId="3" borderId="9" xfId="3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6" xfId="0" applyBorder="1" applyAlignment="1">
      <alignment horizontal="center"/>
    </xf>
  </cellXfs>
  <cellStyles count="12">
    <cellStyle name="Millares" xfId="11" builtinId="3"/>
    <cellStyle name="Normal" xfId="0" builtinId="0"/>
    <cellStyle name="Normal 2" xfId="1"/>
    <cellStyle name="Normal 2 2" xfId="2"/>
    <cellStyle name="Normal 2 3" xfId="3"/>
    <cellStyle name="Normal 3" xfId="4"/>
    <cellStyle name="Normal 3 2" xfId="9"/>
    <cellStyle name="Normal 3 3" xfId="7"/>
    <cellStyle name="Normal 4" xfId="5"/>
    <cellStyle name="Normal 4 2" xfId="8"/>
    <cellStyle name="Normal 5" xfId="6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Acero, HH*Q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Hoja1!$F$2</c:f>
              <c:strCache>
                <c:ptCount val="1"/>
                <c:pt idx="0">
                  <c:v>QxHH</c:v>
                </c:pt>
              </c:strCache>
            </c:strRef>
          </c:tx>
          <c:dPt>
            <c:idx val="1"/>
            <c:bubble3D val="0"/>
          </c:dPt>
          <c:dLbls>
            <c:dLbl>
              <c:idx val="1"/>
              <c:layout>
                <c:manualLayout>
                  <c:x val="0.10434492563429572"/>
                  <c:y val="-0.2254232283464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Hoja1!$D$3:$D$4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Hoja1!$F$3:$F$4</c:f>
              <c:numCache>
                <c:formatCode>_-* #,##0_-;\-* #,##0_-;_-* "-"??_-;_-@_-</c:formatCode>
                <c:ptCount val="2"/>
                <c:pt idx="0">
                  <c:v>4634</c:v>
                </c:pt>
                <c:pt idx="1">
                  <c:v>22727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Acero, Actividad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Hoja1!$F$7</c:f>
              <c:strCache>
                <c:ptCount val="1"/>
                <c:pt idx="0">
                  <c:v>Act.</c:v>
                </c:pt>
              </c:strCache>
            </c:strRef>
          </c:tx>
          <c:dPt>
            <c:idx val="1"/>
            <c:bubble3D val="0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Hoja1!$D$8:$D$9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Hoja1!$F$8:$F$9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Acero, HH*Q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'Hoja1 (2)'!$F$2</c:f>
              <c:strCache>
                <c:ptCount val="1"/>
                <c:pt idx="0">
                  <c:v>QxHH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'Hoja1 (2)'!$D$3:$D$4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'Hoja1 (2)'!$F$3:$F$4</c:f>
              <c:numCache>
                <c:formatCode>_-* #,##0_-;\-* #,##0_-;_-* "-"??_-;_-@_-</c:formatCode>
                <c:ptCount val="2"/>
                <c:pt idx="0">
                  <c:v>730.34</c:v>
                </c:pt>
                <c:pt idx="1">
                  <c:v>6107.9400000000005</c:v>
                </c:pt>
              </c:numCache>
            </c:numRef>
          </c:val>
        </c:ser>
        <c:ser>
          <c:idx val="0"/>
          <c:order val="0"/>
          <c:tx>
            <c:strRef>
              <c:f>'Hoja1 (2)'!$F$2</c:f>
              <c:strCache>
                <c:ptCount val="1"/>
                <c:pt idx="0">
                  <c:v>QxHH</c:v>
                </c:pt>
              </c:strCache>
            </c:strRef>
          </c:tx>
          <c:dPt>
            <c:idx val="1"/>
            <c:bubble3D val="0"/>
          </c:dPt>
          <c:dLbls>
            <c:dLbl>
              <c:idx val="1"/>
              <c:layout>
                <c:manualLayout>
                  <c:x val="0.10434492563429572"/>
                  <c:y val="-0.2254232283464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'Hoja1 (2)'!$D$3:$D$4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'Hoja1 (2)'!$F$3:$F$4</c:f>
              <c:numCache>
                <c:formatCode>_-* #,##0_-;\-* #,##0_-;_-* "-"??_-;_-@_-</c:formatCode>
                <c:ptCount val="2"/>
                <c:pt idx="0">
                  <c:v>730.34</c:v>
                </c:pt>
                <c:pt idx="1">
                  <c:v>6107.9400000000005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Acero, Actividad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'Hoja1 (2)'!$F$7</c:f>
              <c:strCache>
                <c:ptCount val="1"/>
                <c:pt idx="0">
                  <c:v>Act.</c:v>
                </c:pt>
              </c:strCache>
            </c:strRef>
          </c:tx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'Hoja1 (2)'!$D$8:$D$9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'Hoja1 (2)'!$F$8:$F$9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Acero, HH sin Q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'Hoja1 (2)'!$H$2</c:f>
              <c:strCache>
                <c:ptCount val="1"/>
                <c:pt idx="0">
                  <c:v>HH</c:v>
                </c:pt>
              </c:strCache>
            </c:strRef>
          </c:tx>
          <c:dPt>
            <c:idx val="1"/>
            <c:bubble3D val="0"/>
          </c:dPt>
          <c:dLbls>
            <c:dLbl>
              <c:idx val="1"/>
              <c:layout>
                <c:manualLayout>
                  <c:x val="0.10434492563429572"/>
                  <c:y val="-0.2254232283464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'Hoja1 (2)'!$D$3:$D$4</c:f>
              <c:strCache>
                <c:ptCount val="2"/>
                <c:pt idx="0">
                  <c:v>Nivel 1</c:v>
                </c:pt>
                <c:pt idx="1">
                  <c:v>Nivel 2</c:v>
                </c:pt>
              </c:strCache>
            </c:strRef>
          </c:cat>
          <c:val>
            <c:numRef>
              <c:f>'Hoja1 (2)'!$H$3:$H$4</c:f>
              <c:numCache>
                <c:formatCode>General</c:formatCode>
                <c:ptCount val="2"/>
                <c:pt idx="0">
                  <c:v>39.025000000000013</c:v>
                </c:pt>
                <c:pt idx="1">
                  <c:v>78.435000000000002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</xdr:row>
      <xdr:rowOff>76200</xdr:rowOff>
    </xdr:from>
    <xdr:to>
      <xdr:col>16</xdr:col>
      <xdr:colOff>285750</xdr:colOff>
      <xdr:row>16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685800</xdr:colOff>
      <xdr:row>2</xdr:row>
      <xdr:rowOff>66675</xdr:rowOff>
    </xdr:from>
    <xdr:to>
      <xdr:col>22</xdr:col>
      <xdr:colOff>685800</xdr:colOff>
      <xdr:row>16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</xdr:row>
      <xdr:rowOff>76200</xdr:rowOff>
    </xdr:from>
    <xdr:to>
      <xdr:col>16</xdr:col>
      <xdr:colOff>285750</xdr:colOff>
      <xdr:row>16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685800</xdr:colOff>
      <xdr:row>2</xdr:row>
      <xdr:rowOff>66675</xdr:rowOff>
    </xdr:from>
    <xdr:to>
      <xdr:col>22</xdr:col>
      <xdr:colOff>685800</xdr:colOff>
      <xdr:row>16</xdr:row>
      <xdr:rowOff>142875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32</xdr:row>
      <xdr:rowOff>76200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eceda/AppData/Local/Microsoft/Windows/Temporary%20Internet%20Files/Content.Outlook/VKV79NP3/Plan%20lineas%201%202%20y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V. L1"/>
      <sheetName val="A.V. L2"/>
      <sheetName val="A.V. L5"/>
      <sheetName val="Riel L1"/>
      <sheetName val="Pista L1"/>
      <sheetName val="Barra Guía L1"/>
      <sheetName val="Otros L1"/>
      <sheetName val="Riel L2"/>
      <sheetName val="Barra Guia L2"/>
      <sheetName val="Pistas L2"/>
      <sheetName val="Otros L2"/>
      <sheetName val="Riel L5"/>
      <sheetName val="Pista L5"/>
      <sheetName val="Barra Guía  L5"/>
      <sheetName val="Otros  L5"/>
      <sheetName val="Trabajos"/>
      <sheetName val="Varios"/>
      <sheetName val="Especial L1"/>
      <sheetName val="Especial L2"/>
      <sheetName val="Especial L5"/>
      <sheetName val="TNP"/>
      <sheetName val="TLO"/>
      <sheetName val="TSE"/>
      <sheetName val="Hoja1"/>
      <sheetName val="Hoja2"/>
    </sheetNames>
    <sheetDataSet>
      <sheetData sheetId="0">
        <row r="4">
          <cell r="G4">
            <v>231.16666666666666</v>
          </cell>
        </row>
      </sheetData>
      <sheetData sheetId="1">
        <row r="4">
          <cell r="G4">
            <v>97.333333333333329</v>
          </cell>
        </row>
      </sheetData>
      <sheetData sheetId="2">
        <row r="4">
          <cell r="G4">
            <v>243.33333333333331</v>
          </cell>
        </row>
      </sheetData>
      <sheetData sheetId="3">
        <row r="4">
          <cell r="K4">
            <v>42.583333333333329</v>
          </cell>
        </row>
      </sheetData>
      <sheetData sheetId="4">
        <row r="5">
          <cell r="J5">
            <v>63.875</v>
          </cell>
        </row>
      </sheetData>
      <sheetData sheetId="5">
        <row r="4">
          <cell r="J4">
            <v>21</v>
          </cell>
        </row>
      </sheetData>
      <sheetData sheetId="6">
        <row r="4">
          <cell r="J4">
            <v>42.583333333333329</v>
          </cell>
        </row>
      </sheetData>
      <sheetData sheetId="7">
        <row r="4">
          <cell r="G4">
            <v>34.472222222222221</v>
          </cell>
        </row>
      </sheetData>
      <sheetData sheetId="8">
        <row r="4">
          <cell r="J4">
            <v>44.611111111111107</v>
          </cell>
        </row>
      </sheetData>
      <sheetData sheetId="9">
        <row r="4">
          <cell r="J4">
            <v>22</v>
          </cell>
        </row>
      </sheetData>
      <sheetData sheetId="10">
        <row r="5">
          <cell r="J5">
            <v>66.916666666666657</v>
          </cell>
        </row>
      </sheetData>
      <sheetData sheetId="11">
        <row r="4">
          <cell r="J4">
            <v>44.611111111111107</v>
          </cell>
        </row>
      </sheetData>
      <sheetData sheetId="12">
        <row r="4">
          <cell r="G4">
            <v>20.277777777777779</v>
          </cell>
        </row>
      </sheetData>
      <sheetData sheetId="13">
        <row r="4">
          <cell r="J4">
            <v>54.75</v>
          </cell>
        </row>
      </sheetData>
      <sheetData sheetId="14">
        <row r="5">
          <cell r="J5">
            <v>82.125</v>
          </cell>
        </row>
      </sheetData>
      <sheetData sheetId="15">
        <row r="4">
          <cell r="J4">
            <v>27</v>
          </cell>
        </row>
      </sheetData>
      <sheetData sheetId="16">
        <row r="3">
          <cell r="C3" t="str">
            <v>Mantenimiento menor de cerrojos</v>
          </cell>
        </row>
        <row r="4">
          <cell r="C4" t="str">
            <v>Verificación geométrica y desgaste de elementos</v>
          </cell>
          <cell r="I4" t="str">
            <v>11 SP</v>
          </cell>
          <cell r="M4" t="str">
            <v>11 LC</v>
          </cell>
          <cell r="Q4" t="str">
            <v>13 PM</v>
          </cell>
        </row>
        <row r="5">
          <cell r="C5" t="str">
            <v>Mantenimiento menor de aparatos de vías (Lubricación)</v>
          </cell>
          <cell r="I5" t="str">
            <v>21 SP</v>
          </cell>
          <cell r="M5" t="str">
            <v>21 LC</v>
          </cell>
          <cell r="Q5" t="str">
            <v>23 PM</v>
          </cell>
        </row>
        <row r="6">
          <cell r="C6" t="str">
            <v xml:space="preserve">Mantenimiento mayor de aparatos de vías </v>
          </cell>
          <cell r="I6" t="str">
            <v>13 SP</v>
          </cell>
          <cell r="M6" t="str">
            <v>13 LC</v>
          </cell>
          <cell r="Q6" t="str">
            <v>21 PM</v>
          </cell>
        </row>
        <row r="7">
          <cell r="C7" t="str">
            <v>Mantenimiento de aparatos de vías (limpieza)</v>
          </cell>
          <cell r="I7" t="str">
            <v>23 SP</v>
          </cell>
          <cell r="M7" t="str">
            <v>23 LC</v>
          </cell>
          <cell r="Q7" t="str">
            <v>11 PM</v>
          </cell>
        </row>
        <row r="8">
          <cell r="C8" t="str">
            <v>Mantenimiento anclajes de aparatos de vías</v>
          </cell>
          <cell r="I8" t="str">
            <v>10 SP</v>
          </cell>
          <cell r="M8" t="str">
            <v>13 LO</v>
          </cell>
          <cell r="Q8" t="str">
            <v>11 LP</v>
          </cell>
        </row>
        <row r="9">
          <cell r="C9" t="str">
            <v>Mantenimiento menor de componentes aislantes</v>
          </cell>
          <cell r="I9" t="str">
            <v>ZB SP</v>
          </cell>
          <cell r="M9" t="str">
            <v>23 LO</v>
          </cell>
          <cell r="Q9" t="str">
            <v>21 LP</v>
          </cell>
        </row>
        <row r="10">
          <cell r="C10" t="str">
            <v>Mantenimiento mayor de componentes aislantes</v>
          </cell>
          <cell r="I10" t="str">
            <v>ZA1 NP</v>
          </cell>
          <cell r="M10" t="str">
            <v>19A CN</v>
          </cell>
          <cell r="Q10" t="str">
            <v>23 PU</v>
          </cell>
        </row>
        <row r="11">
          <cell r="I11" t="str">
            <v>ZA2 NP</v>
          </cell>
          <cell r="M11" t="str">
            <v>19B CN</v>
          </cell>
          <cell r="Q11" t="str">
            <v>13 PU</v>
          </cell>
        </row>
        <row r="12">
          <cell r="I12" t="str">
            <v>19B NP</v>
          </cell>
          <cell r="M12" t="str">
            <v>19C CN</v>
          </cell>
          <cell r="Q12" t="str">
            <v>13 SO</v>
          </cell>
        </row>
        <row r="13">
          <cell r="C13" t="str">
            <v>Mantenimiento de anclajes de riel 80 y 100 lb sobre durmientes</v>
          </cell>
          <cell r="I13" t="str">
            <v>19A NP</v>
          </cell>
          <cell r="M13" t="str">
            <v>8 CN</v>
          </cell>
          <cell r="Q13" t="str">
            <v>23 SO</v>
          </cell>
        </row>
        <row r="14">
          <cell r="C14" t="str">
            <v>Mantenimiento de anclajes de riel en zona de seccionadores</v>
          </cell>
          <cell r="I14" t="str">
            <v>9 NP</v>
          </cell>
          <cell r="M14" t="str">
            <v>9 CN</v>
          </cell>
          <cell r="Q14" t="str">
            <v>21 QN</v>
          </cell>
        </row>
        <row r="15">
          <cell r="C15" t="str">
            <v>Mantenimiento de anclajes de riel en zona de estaciones</v>
          </cell>
          <cell r="I15" t="str">
            <v>39B NP</v>
          </cell>
          <cell r="M15" t="str">
            <v>ZA CN</v>
          </cell>
          <cell r="Q15" t="str">
            <v>ZA QN</v>
          </cell>
        </row>
        <row r="16">
          <cell r="C16" t="str">
            <v>Mantenimiento menor de juntas aislantes de riel.</v>
          </cell>
          <cell r="I16" t="str">
            <v>39A NP</v>
          </cell>
          <cell r="M16" t="str">
            <v>ZB2 CN</v>
          </cell>
          <cell r="Q16" t="str">
            <v>11A QN</v>
          </cell>
        </row>
        <row r="17">
          <cell r="C17" t="str">
            <v>Mantenimiento mayor de juntas aislantes de riel.</v>
          </cell>
          <cell r="I17" t="str">
            <v>39C NP</v>
          </cell>
          <cell r="M17" t="str">
            <v>ZB1 CN</v>
          </cell>
          <cell r="Q17" t="str">
            <v>23 QN</v>
          </cell>
        </row>
        <row r="18">
          <cell r="C18" t="str">
            <v>Mantenimiento juntas de dilatación de riel y mecánicas especiales</v>
          </cell>
          <cell r="I18" t="str">
            <v>19C NP</v>
          </cell>
          <cell r="M18" t="str">
            <v>13 FR</v>
          </cell>
          <cell r="Q18" t="str">
            <v>13 QN</v>
          </cell>
        </row>
        <row r="19">
          <cell r="I19" t="str">
            <v>21 PJ</v>
          </cell>
          <cell r="M19" t="str">
            <v>23 FR</v>
          </cell>
          <cell r="Q19" t="str">
            <v>9 NA</v>
          </cell>
        </row>
        <row r="20">
          <cell r="I20" t="str">
            <v>11 PJ</v>
          </cell>
          <cell r="M20" t="str">
            <v>11 HE</v>
          </cell>
          <cell r="Q20" t="str">
            <v>10 NA</v>
          </cell>
        </row>
        <row r="21">
          <cell r="C21" t="str">
            <v>Mantenimiento de anclajes de pistas secundarias sobre durmientes</v>
          </cell>
          <cell r="I21" t="str">
            <v>ZA PJ</v>
          </cell>
          <cell r="M21" t="str">
            <v>21 HE</v>
          </cell>
          <cell r="Q21" t="str">
            <v>11 NA</v>
          </cell>
        </row>
        <row r="22">
          <cell r="C22" t="str">
            <v>Mantenimiento de pistas primarias en vía área</v>
          </cell>
          <cell r="I22" t="str">
            <v>13 LR</v>
          </cell>
          <cell r="M22" t="str">
            <v>10A HE</v>
          </cell>
          <cell r="Q22" t="str">
            <v>13 NA</v>
          </cell>
        </row>
        <row r="23">
          <cell r="C23" t="str">
            <v>Mantenimiento menor de juntas aislantes de pistas metálicas</v>
          </cell>
          <cell r="I23" t="str">
            <v>23 LR</v>
          </cell>
          <cell r="M23" t="str">
            <v>10B HE</v>
          </cell>
          <cell r="Q23" t="str">
            <v>19 NA</v>
          </cell>
        </row>
        <row r="24">
          <cell r="C24" t="str">
            <v>Mantenimiento mayor de juntas aislantes de pistas metálicas y mecánicas especiales</v>
          </cell>
          <cell r="I24" t="str">
            <v>13 EL</v>
          </cell>
          <cell r="M24" t="str">
            <v>19B HE</v>
          </cell>
          <cell r="Q24" t="str">
            <v>21 NA</v>
          </cell>
        </row>
        <row r="25">
          <cell r="C25" t="str">
            <v>Mantenimiento de juntas dilatación de pistas de rodado metálicas</v>
          </cell>
          <cell r="I25" t="str">
            <v>23 EL</v>
          </cell>
          <cell r="M25" t="str">
            <v>45 HE</v>
          </cell>
          <cell r="Q25" t="str">
            <v>23 NA</v>
          </cell>
        </row>
        <row r="26">
          <cell r="I26" t="str">
            <v>23 RP</v>
          </cell>
          <cell r="M26" t="str">
            <v>43 AN</v>
          </cell>
          <cell r="Q26" t="str">
            <v>41 NA</v>
          </cell>
        </row>
        <row r="27">
          <cell r="I27" t="str">
            <v>13 RP</v>
          </cell>
          <cell r="M27" t="str">
            <v>9B AN</v>
          </cell>
          <cell r="Q27" t="str">
            <v>13 BA</v>
          </cell>
        </row>
        <row r="28">
          <cell r="I28" t="str">
            <v>ZA1 RP</v>
          </cell>
          <cell r="M28" t="str">
            <v>9A AN</v>
          </cell>
          <cell r="Q28" t="str">
            <v>23 BA</v>
          </cell>
        </row>
        <row r="29">
          <cell r="I29" t="str">
            <v>ZA2 RP</v>
          </cell>
          <cell r="M29" t="str">
            <v>19A AN</v>
          </cell>
          <cell r="Q29" t="str">
            <v>21D ÑU</v>
          </cell>
        </row>
        <row r="30">
          <cell r="I30" t="str">
            <v>ZB1 LH</v>
          </cell>
          <cell r="M30" t="str">
            <v>11 CA</v>
          </cell>
          <cell r="Q30" t="str">
            <v>41 ÑU</v>
          </cell>
        </row>
        <row r="31">
          <cell r="I31" t="str">
            <v>ZB2 LH</v>
          </cell>
          <cell r="M31" t="str">
            <v>21 CA</v>
          </cell>
          <cell r="Q31" t="str">
            <v>9 ÑU</v>
          </cell>
        </row>
        <row r="32">
          <cell r="I32" t="str">
            <v>14 LH</v>
          </cell>
          <cell r="M32" t="str">
            <v>13 CB</v>
          </cell>
          <cell r="Q32" t="str">
            <v>11 ÑU</v>
          </cell>
        </row>
        <row r="33">
          <cell r="I33" t="str">
            <v>24 LH</v>
          </cell>
          <cell r="M33" t="str">
            <v>23 CB</v>
          </cell>
          <cell r="Q33" t="str">
            <v>21A ÑU</v>
          </cell>
        </row>
        <row r="34">
          <cell r="I34" t="str">
            <v>25A LH</v>
          </cell>
          <cell r="M34" t="str">
            <v>11 EI</v>
          </cell>
          <cell r="Q34" t="str">
            <v>21B ÑU</v>
          </cell>
        </row>
        <row r="35">
          <cell r="I35" t="str">
            <v>25B LH</v>
          </cell>
          <cell r="M35" t="str">
            <v>21 EI</v>
          </cell>
          <cell r="Q35" t="str">
            <v>21C ÑU</v>
          </cell>
        </row>
        <row r="36">
          <cell r="I36" t="str">
            <v>11 CH</v>
          </cell>
          <cell r="M36" t="str">
            <v>13 EI</v>
          </cell>
          <cell r="Q36" t="str">
            <v>39A ÑU</v>
          </cell>
        </row>
        <row r="37">
          <cell r="I37" t="str">
            <v>21A CH</v>
          </cell>
          <cell r="M37" t="str">
            <v>23 EI</v>
          </cell>
          <cell r="Q37" t="str">
            <v>39B ÑU</v>
          </cell>
        </row>
        <row r="38">
          <cell r="I38" t="str">
            <v>21B CH</v>
          </cell>
          <cell r="M38" t="str">
            <v>11 VN</v>
          </cell>
          <cell r="Q38" t="str">
            <v>13 PE</v>
          </cell>
        </row>
        <row r="39">
          <cell r="I39" t="str">
            <v>21C CH</v>
          </cell>
          <cell r="M39" t="str">
            <v>21 VN</v>
          </cell>
          <cell r="Q39" t="str">
            <v>23 PE</v>
          </cell>
        </row>
        <row r="40">
          <cell r="I40" t="str">
            <v>23 CH</v>
          </cell>
          <cell r="M40" t="str">
            <v>13 VN</v>
          </cell>
          <cell r="Q40" t="str">
            <v>13 LF</v>
          </cell>
        </row>
        <row r="41">
          <cell r="I41" t="str">
            <v>13 CH</v>
          </cell>
          <cell r="M41" t="str">
            <v>23 VN</v>
          </cell>
          <cell r="Q41" t="str">
            <v>23 LF</v>
          </cell>
        </row>
        <row r="42">
          <cell r="I42" t="str">
            <v>13 BQ</v>
          </cell>
          <cell r="Q42" t="str">
            <v>11 LF</v>
          </cell>
        </row>
        <row r="43">
          <cell r="I43" t="str">
            <v>23 BQ</v>
          </cell>
          <cell r="Q43" t="str">
            <v>21 LF</v>
          </cell>
        </row>
        <row r="44">
          <cell r="I44" t="str">
            <v>13 TB</v>
          </cell>
          <cell r="Q44" t="str">
            <v>11 VV</v>
          </cell>
        </row>
        <row r="45">
          <cell r="I45" t="str">
            <v>23 TB</v>
          </cell>
          <cell r="Q45" t="str">
            <v>21 VV</v>
          </cell>
        </row>
        <row r="46">
          <cell r="I46" t="str">
            <v>11 EM</v>
          </cell>
          <cell r="Q46" t="str">
            <v>13 VV</v>
          </cell>
        </row>
        <row r="47">
          <cell r="I47" t="str">
            <v>21 EM</v>
          </cell>
          <cell r="Q47" t="str">
            <v>23 VV</v>
          </cell>
        </row>
        <row r="48">
          <cell r="I48" t="str">
            <v>13 EM</v>
          </cell>
        </row>
        <row r="49">
          <cell r="I49" t="str">
            <v>23 EM</v>
          </cell>
        </row>
        <row r="50">
          <cell r="I50" t="str">
            <v>13 MQ</v>
          </cell>
        </row>
        <row r="51">
          <cell r="I51" t="str">
            <v>23 MQ</v>
          </cell>
        </row>
        <row r="52">
          <cell r="I52" t="str">
            <v>ZA MQ</v>
          </cell>
        </row>
        <row r="53">
          <cell r="I53" t="str">
            <v>11 LD</v>
          </cell>
        </row>
      </sheetData>
      <sheetData sheetId="17">
        <row r="4">
          <cell r="G4">
            <v>32.444444444444443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3">
          <cell r="C3" t="str">
            <v>Mantenimiento menor de cerrojos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8"/>
  <sheetViews>
    <sheetView showGridLines="0" zoomScale="130" zoomScaleNormal="130" workbookViewId="0">
      <selection activeCell="E15" sqref="E15"/>
    </sheetView>
  </sheetViews>
  <sheetFormatPr baseColWidth="10" defaultRowHeight="15" x14ac:dyDescent="0.25"/>
  <cols>
    <col min="2" max="2" width="22" customWidth="1"/>
    <col min="3" max="3" width="15.5703125" style="207" customWidth="1"/>
    <col min="4" max="4" width="21.140625" customWidth="1"/>
    <col min="5" max="5" width="17.42578125" customWidth="1"/>
  </cols>
  <sheetData>
    <row r="1" spans="3:5" ht="15.75" thickBot="1" x14ac:dyDescent="0.3"/>
    <row r="2" spans="3:5" ht="15.75" thickBot="1" x14ac:dyDescent="0.3">
      <c r="D2" s="208" t="s">
        <v>940</v>
      </c>
      <c r="E2" s="209" t="s">
        <v>941</v>
      </c>
    </row>
    <row r="3" spans="3:5" x14ac:dyDescent="0.25">
      <c r="C3" s="371" t="s">
        <v>942</v>
      </c>
      <c r="D3" s="65" t="s">
        <v>948</v>
      </c>
      <c r="E3" s="168" t="s">
        <v>943</v>
      </c>
    </row>
    <row r="4" spans="3:5" ht="15.75" thickBot="1" x14ac:dyDescent="0.3">
      <c r="C4" s="372"/>
      <c r="D4" s="67" t="s">
        <v>949</v>
      </c>
      <c r="E4" s="70" t="s">
        <v>943</v>
      </c>
    </row>
    <row r="5" spans="3:5" ht="15.75" thickBot="1" x14ac:dyDescent="0.3">
      <c r="E5" s="201"/>
    </row>
    <row r="6" spans="3:5" ht="15.75" thickBot="1" x14ac:dyDescent="0.3">
      <c r="C6" s="210" t="s">
        <v>944</v>
      </c>
      <c r="D6" s="72" t="s">
        <v>945</v>
      </c>
      <c r="E6" s="211" t="s">
        <v>1034</v>
      </c>
    </row>
    <row r="7" spans="3:5" ht="15.75" thickBot="1" x14ac:dyDescent="0.3">
      <c r="E7" s="201"/>
    </row>
    <row r="8" spans="3:5" ht="15.75" thickBot="1" x14ac:dyDescent="0.3">
      <c r="C8" s="210" t="s">
        <v>946</v>
      </c>
      <c r="D8" s="72" t="s">
        <v>947</v>
      </c>
      <c r="E8" s="211" t="s">
        <v>1034</v>
      </c>
    </row>
  </sheetData>
  <mergeCells count="1"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B4" workbookViewId="0">
      <selection activeCell="I9" sqref="I9"/>
    </sheetView>
  </sheetViews>
  <sheetFormatPr baseColWidth="10" defaultRowHeight="15" x14ac:dyDescent="0.25"/>
  <cols>
    <col min="1" max="1" width="18.5703125" bestFit="1" customWidth="1"/>
    <col min="2" max="2" width="20.85546875" bestFit="1" customWidth="1"/>
    <col min="6" max="6" width="20.85546875" bestFit="1" customWidth="1"/>
  </cols>
  <sheetData>
    <row r="2" spans="1:9" x14ac:dyDescent="0.25">
      <c r="B2" t="s">
        <v>968</v>
      </c>
      <c r="C2" t="s">
        <v>965</v>
      </c>
      <c r="F2" s="201" t="s">
        <v>981</v>
      </c>
      <c r="G2" s="201" t="s">
        <v>983</v>
      </c>
      <c r="H2" t="s">
        <v>939</v>
      </c>
      <c r="I2" t="s">
        <v>836</v>
      </c>
    </row>
    <row r="3" spans="1:9" x14ac:dyDescent="0.25">
      <c r="A3" t="s">
        <v>961</v>
      </c>
      <c r="B3">
        <f>+SUMIF('Correctivo rel3'!$W$9:$W$55,'Hoja1 (2)'!A3,'Correctivo rel3'!$AA$9:$AA$55)</f>
        <v>6107.9400000000005</v>
      </c>
      <c r="C3">
        <f>+COUNTIF(Correctivo!$T$9:$T$56,'Hoja1 (2)'!A3)-1</f>
        <v>9</v>
      </c>
      <c r="D3" t="s">
        <v>846</v>
      </c>
      <c r="E3" t="s">
        <v>996</v>
      </c>
      <c r="F3" s="249">
        <f>+B4+B5</f>
        <v>730.34</v>
      </c>
      <c r="G3" s="252">
        <f>+F3/$F$5</f>
        <v>0.10680171037161391</v>
      </c>
      <c r="H3">
        <f>+SUMIF('Correctivo rel3'!$Y$9:$Y$55,'Hoja1 (2)'!E3,'Correctivo rel3'!$H$9:$H$55)</f>
        <v>39.025000000000013</v>
      </c>
      <c r="I3">
        <f>+SUMIF(Correctivo!$V$9:$V$55,E3,Correctivo!$Q$9:$Q$55)</f>
        <v>877</v>
      </c>
    </row>
    <row r="4" spans="1:9" x14ac:dyDescent="0.25">
      <c r="A4" t="s">
        <v>962</v>
      </c>
      <c r="B4">
        <f>+SUMIF('Correctivo rel3'!$W$9:$W$55,'Hoja1 (2)'!A4,'Correctivo rel3'!$AA$9:$AA$55)</f>
        <v>610.18000000000006</v>
      </c>
      <c r="C4">
        <f>+COUNTIF(Correctivo!$T$9:$T$56,'Hoja1 (2)'!A4)</f>
        <v>16</v>
      </c>
      <c r="D4" t="s">
        <v>842</v>
      </c>
      <c r="E4" t="s">
        <v>997</v>
      </c>
      <c r="F4" s="249">
        <f>+B3+B6</f>
        <v>6107.9400000000005</v>
      </c>
      <c r="G4" s="252">
        <f>+F4/$F$5</f>
        <v>0.8931982896283861</v>
      </c>
      <c r="H4">
        <f>+SUMIF('Correctivo rel3'!$Y$9:$Y$55,'Hoja1 (2)'!E4,'Correctivo rel3'!$H$9:$H$55)</f>
        <v>78.435000000000002</v>
      </c>
      <c r="I4">
        <f>+SUMIF(Correctivo!$V$9:$V$55,E4,Correctivo!$Q$9:$Q$55)</f>
        <v>696</v>
      </c>
    </row>
    <row r="5" spans="1:9" x14ac:dyDescent="0.25">
      <c r="A5" t="s">
        <v>963</v>
      </c>
      <c r="B5">
        <f>+SUMIF('Correctivo rel3'!$W$9:$W$55,'Hoja1 (2)'!A5,'Correctivo rel3'!$AA$9:$AA$55)</f>
        <v>120.16000000000001</v>
      </c>
      <c r="C5">
        <f>+COUNTIF(Correctivo!$T$9:$T$56,'Hoja1 (2)'!A5)</f>
        <v>12</v>
      </c>
      <c r="F5" s="250">
        <f>+SUM(F3:F4)</f>
        <v>6838.2800000000007</v>
      </c>
      <c r="G5" s="253">
        <f>+SUM(G3:G4)</f>
        <v>1</v>
      </c>
    </row>
    <row r="6" spans="1:9" x14ac:dyDescent="0.25">
      <c r="A6" t="s">
        <v>964</v>
      </c>
      <c r="B6">
        <f>+SUMIF('Correctivo rel3'!$W$9:$W$55,'Hoja1 (2)'!A6,'Correctivo rel3'!$AA$9:$AA$55)</f>
        <v>0</v>
      </c>
      <c r="C6">
        <f>+COUNTIF(Correctivo!$T$9:$T$56,'Hoja1 (2)'!A6)</f>
        <v>1</v>
      </c>
    </row>
    <row r="7" spans="1:9" x14ac:dyDescent="0.25">
      <c r="A7" t="s">
        <v>969</v>
      </c>
      <c r="B7">
        <f>+Correctivo!Q56</f>
        <v>1368</v>
      </c>
      <c r="C7">
        <v>1</v>
      </c>
      <c r="F7" s="201" t="s">
        <v>982</v>
      </c>
      <c r="G7" s="201" t="s">
        <v>984</v>
      </c>
    </row>
    <row r="8" spans="1:9" x14ac:dyDescent="0.25">
      <c r="B8">
        <f>SUM(B3:B7)</f>
        <v>8206.2800000000007</v>
      </c>
      <c r="D8" t="s">
        <v>846</v>
      </c>
      <c r="E8" t="s">
        <v>996</v>
      </c>
      <c r="F8" s="201">
        <f>+C4+C5</f>
        <v>28</v>
      </c>
      <c r="G8" s="252">
        <f>+F8/$F$10</f>
        <v>0.73684210526315785</v>
      </c>
    </row>
    <row r="9" spans="1:9" x14ac:dyDescent="0.25">
      <c r="D9" t="s">
        <v>842</v>
      </c>
      <c r="E9" t="s">
        <v>997</v>
      </c>
      <c r="F9" s="201">
        <f>+C3+C6</f>
        <v>10</v>
      </c>
      <c r="G9" s="252">
        <f>+F9/$F$10</f>
        <v>0.26315789473684209</v>
      </c>
    </row>
    <row r="10" spans="1:9" x14ac:dyDescent="0.25">
      <c r="D10" s="225"/>
      <c r="F10" s="251">
        <f>+SUM(F8:F9)</f>
        <v>38</v>
      </c>
      <c r="G10" s="253">
        <f>+SUM(G8:G9)</f>
        <v>1</v>
      </c>
    </row>
    <row r="11" spans="1:9" x14ac:dyDescent="0.25">
      <c r="D11" s="225"/>
    </row>
    <row r="12" spans="1:9" x14ac:dyDescent="0.25">
      <c r="D12" s="225"/>
    </row>
    <row r="13" spans="1:9" x14ac:dyDescent="0.25">
      <c r="A13" t="s">
        <v>971</v>
      </c>
      <c r="B13" s="237">
        <f>+B3+B6</f>
        <v>6107.9400000000005</v>
      </c>
      <c r="D13" s="225"/>
    </row>
    <row r="14" spans="1:9" x14ac:dyDescent="0.25">
      <c r="A14" t="s">
        <v>972</v>
      </c>
      <c r="B14" s="237">
        <f>+B4+B5</f>
        <v>730.34</v>
      </c>
    </row>
    <row r="20" spans="1:9" x14ac:dyDescent="0.25">
      <c r="A20" s="201" t="s">
        <v>994</v>
      </c>
      <c r="B20" t="s">
        <v>992</v>
      </c>
      <c r="C20" s="261" t="s">
        <v>993</v>
      </c>
      <c r="E20" s="261"/>
      <c r="F20" s="213" t="s">
        <v>992</v>
      </c>
      <c r="G20" s="264" t="s">
        <v>993</v>
      </c>
      <c r="H20" s="213"/>
      <c r="I20" s="213"/>
    </row>
    <row r="21" spans="1:9" x14ac:dyDescent="0.25">
      <c r="A21" s="6" t="s">
        <v>831</v>
      </c>
      <c r="B21" s="5">
        <f>+COUNTIFS(Correctivo!$V$9:$V$55,"Correctivo Regular",Correctivo!$D$9:$D$55,'Hoja1 (2)'!A21)</f>
        <v>21</v>
      </c>
      <c r="C21" s="262">
        <f>+COUNTIFS(Correctivo!$V$9:$V$55,"Correctivo Especial",Correctivo!$D$9:$D$55,'Hoja1 (2)'!A21)</f>
        <v>7</v>
      </c>
      <c r="D21" s="255">
        <f>+B21/SUM($B$21:$B$24)</f>
        <v>0.75</v>
      </c>
      <c r="E21" s="263">
        <f>+C21/SUM($C$21:$C$24)</f>
        <v>0.7</v>
      </c>
      <c r="F21" s="257">
        <f>+SUMIFS(Correctivo!$X$9:$X$55,Correctivo!$V$9:$V$55,"Correctivo Regular",Correctivo!$D$9:$D$55,'Hoja1 (2)'!A21)</f>
        <v>676</v>
      </c>
      <c r="G21" s="265">
        <f>+SUMIFS(Correctivo!$X$9:$X$55,Correctivo!$V$9:$V$55,"Correctivo Especial",Correctivo!$D$9:$D$55,'Hoja1 (2)'!A21)</f>
        <v>20590</v>
      </c>
      <c r="H21" s="256">
        <f>+F21/$F$25</f>
        <v>0.14587829089339663</v>
      </c>
      <c r="I21" s="256">
        <f>+G21/$G$25</f>
        <v>0.90597087165045975</v>
      </c>
    </row>
    <row r="22" spans="1:9" x14ac:dyDescent="0.25">
      <c r="A22" s="6" t="s">
        <v>855</v>
      </c>
      <c r="B22" s="5">
        <f>+COUNTIFS(Correctivo!$V$9:$V$55,"Correctivo Regular",Correctivo!$D$9:$D$55,'Hoja1 (2)'!A22)</f>
        <v>0</v>
      </c>
      <c r="C22" s="262">
        <f>+COUNTIFS(Correctivo!$V$9:$V$55,"Correctivo Especial",Correctivo!$D$9:$D$55,'Hoja1 (2)'!A22)</f>
        <v>1</v>
      </c>
      <c r="D22" s="255">
        <f>+B22/SUM($B$21:$B$24)</f>
        <v>0</v>
      </c>
      <c r="E22" s="263">
        <f>+C22/SUM($C$21:$C$24)</f>
        <v>0.1</v>
      </c>
      <c r="F22" s="257">
        <f>+SUMIFS(Correctivo!$X$9:$X$55,Correctivo!$V$9:$V$55,"Correctivo Regular",Correctivo!$D$9:$D$55,'Hoja1 (2)'!A22)</f>
        <v>0</v>
      </c>
      <c r="G22" s="265">
        <f>+SUMIFS(Correctivo!$X$9:$X$55,Correctivo!$V$9:$V$55,"Correctivo Especial",Correctivo!$D$9:$D$55,'Hoja1 (2)'!A22)</f>
        <v>7</v>
      </c>
      <c r="H22" s="256">
        <f>+F22/$F$25</f>
        <v>0</v>
      </c>
      <c r="I22" s="256">
        <f>+G22/$G$25</f>
        <v>3.0800369604435252E-4</v>
      </c>
    </row>
    <row r="23" spans="1:9" x14ac:dyDescent="0.25">
      <c r="A23" s="6" t="s">
        <v>872</v>
      </c>
      <c r="B23" s="5">
        <f>+COUNTIFS(Correctivo!$V$9:$V$55,"Correctivo Regular",Correctivo!$D$9:$D$55,'Hoja1 (2)'!A23)</f>
        <v>7</v>
      </c>
      <c r="C23" s="262">
        <f>+COUNTIFS(Correctivo!$V$9:$V$55,"Correctivo Especial",Correctivo!$D$9:$D$55,'Hoja1 (2)'!A23)</f>
        <v>1</v>
      </c>
      <c r="D23" s="255">
        <f>+B23/SUM($B$21:$B$24)</f>
        <v>0.25</v>
      </c>
      <c r="E23" s="263">
        <f>+C23/SUM($C$21:$C$24)</f>
        <v>0.1</v>
      </c>
      <c r="F23" s="257">
        <f>+SUMIFS(Correctivo!$X$9:$X$55,Correctivo!$V$9:$V$55,"Correctivo Regular",Correctivo!$D$9:$D$55,'Hoja1 (2)'!A23)</f>
        <v>3958</v>
      </c>
      <c r="G23" s="265">
        <f>+SUMIFS(Correctivo!$X$9:$X$55,Correctivo!$V$9:$V$55,"Correctivo Especial",Correctivo!$D$9:$D$55,'Hoja1 (2)'!A23)</f>
        <v>2100</v>
      </c>
      <c r="H23" s="266">
        <f>+F23/$F$25</f>
        <v>0.85412170910660334</v>
      </c>
      <c r="I23" s="256">
        <f>+G23/$G$25</f>
        <v>9.2401108813305766E-2</v>
      </c>
    </row>
    <row r="24" spans="1:9" x14ac:dyDescent="0.25">
      <c r="A24" s="215" t="s">
        <v>959</v>
      </c>
      <c r="B24" s="5">
        <f>+COUNTIFS(Correctivo!$V$9:$V$55,"Correctivo Regular",Correctivo!$D$9:$D$55,'Hoja1 (2)'!A24)</f>
        <v>0</v>
      </c>
      <c r="C24" s="262">
        <f>+COUNTIFS(Correctivo!$V$9:$V$55,"Correctivo Especial",Correctivo!$D$9:$D$55,'Hoja1 (2)'!A24)</f>
        <v>1</v>
      </c>
      <c r="D24" s="255">
        <f>+B24/SUM($B$21:$B$24)</f>
        <v>0</v>
      </c>
      <c r="E24" s="263">
        <f>+C24/SUM($C$21:$C$24)</f>
        <v>0.1</v>
      </c>
      <c r="F24" s="257">
        <f>+SUMIFS(Correctivo!$X$9:$X$55,Correctivo!$V$9:$V$55,"Correctivo Regular",Correctivo!$D$9:$D$55,'Hoja1 (2)'!A24)</f>
        <v>0</v>
      </c>
      <c r="G24" s="265">
        <f>+SUMIFS(Correctivo!$X$9:$X$55,Correctivo!$V$9:$V$55,"Correctivo Especial",Correctivo!$D$9:$D$55,'Hoja1 (2)'!A24)</f>
        <v>30</v>
      </c>
      <c r="H24" s="256">
        <f>+F24/$F$25</f>
        <v>0</v>
      </c>
      <c r="I24" s="256">
        <f>+G24/$G$25</f>
        <v>1.3200158401900823E-3</v>
      </c>
    </row>
    <row r="25" spans="1:9" x14ac:dyDescent="0.25">
      <c r="A25" s="254"/>
      <c r="F25" s="237">
        <f>+SUM(F21:F24)</f>
        <v>4634</v>
      </c>
      <c r="G25" s="237">
        <f>+SUM(G21:G24)</f>
        <v>22727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D66" sqref="D66"/>
    </sheetView>
  </sheetViews>
  <sheetFormatPr baseColWidth="10" defaultRowHeight="15" x14ac:dyDescent="0.25"/>
  <cols>
    <col min="1" max="1" width="5.140625" bestFit="1" customWidth="1"/>
    <col min="2" max="2" width="78.42578125" customWidth="1"/>
    <col min="3" max="3" width="11.140625" customWidth="1"/>
  </cols>
  <sheetData>
    <row r="1" spans="1:3" ht="42" customHeight="1" x14ac:dyDescent="0.25">
      <c r="A1" s="5"/>
      <c r="B1" s="194" t="s">
        <v>830</v>
      </c>
      <c r="C1" s="268" t="s">
        <v>838</v>
      </c>
    </row>
    <row r="2" spans="1:3" x14ac:dyDescent="0.25">
      <c r="A2" s="234" t="s">
        <v>839</v>
      </c>
      <c r="B2" s="223" t="s">
        <v>718</v>
      </c>
      <c r="C2" s="232"/>
    </row>
    <row r="3" spans="1:3" x14ac:dyDescent="0.25">
      <c r="A3" s="5" t="s">
        <v>840</v>
      </c>
      <c r="B3" s="5" t="s">
        <v>841</v>
      </c>
      <c r="C3" s="6" t="s">
        <v>843</v>
      </c>
    </row>
    <row r="4" spans="1:3" x14ac:dyDescent="0.25">
      <c r="A4" s="5" t="s">
        <v>844</v>
      </c>
      <c r="B4" s="199" t="s">
        <v>845</v>
      </c>
      <c r="C4" s="6" t="s">
        <v>843</v>
      </c>
    </row>
    <row r="5" spans="1:3" x14ac:dyDescent="0.25">
      <c r="A5" s="199" t="s">
        <v>848</v>
      </c>
      <c r="B5" s="199" t="s">
        <v>849</v>
      </c>
      <c r="C5" s="6" t="s">
        <v>843</v>
      </c>
    </row>
    <row r="6" spans="1:3" x14ac:dyDescent="0.25">
      <c r="A6" s="5" t="s">
        <v>851</v>
      </c>
      <c r="B6" s="199" t="s">
        <v>852</v>
      </c>
      <c r="C6" s="6" t="s">
        <v>843</v>
      </c>
    </row>
    <row r="7" spans="1:3" x14ac:dyDescent="0.25">
      <c r="A7" s="5" t="s">
        <v>853</v>
      </c>
      <c r="B7" s="199" t="s">
        <v>854</v>
      </c>
      <c r="C7" s="6" t="s">
        <v>843</v>
      </c>
    </row>
    <row r="8" spans="1:3" x14ac:dyDescent="0.25">
      <c r="A8" s="5" t="s">
        <v>857</v>
      </c>
      <c r="B8" s="199" t="s">
        <v>858</v>
      </c>
      <c r="C8" s="6" t="s">
        <v>843</v>
      </c>
    </row>
    <row r="9" spans="1:3" x14ac:dyDescent="0.25">
      <c r="A9" s="199" t="s">
        <v>859</v>
      </c>
      <c r="B9" s="199" t="s">
        <v>618</v>
      </c>
      <c r="C9" s="6" t="s">
        <v>843</v>
      </c>
    </row>
    <row r="10" spans="1:3" x14ac:dyDescent="0.25">
      <c r="A10" s="5" t="s">
        <v>861</v>
      </c>
      <c r="B10" s="5" t="s">
        <v>862</v>
      </c>
      <c r="C10" s="6" t="s">
        <v>843</v>
      </c>
    </row>
    <row r="11" spans="1:3" x14ac:dyDescent="0.25">
      <c r="A11" s="5" t="s">
        <v>863</v>
      </c>
      <c r="B11" s="5" t="s">
        <v>864</v>
      </c>
      <c r="C11" s="6" t="s">
        <v>843</v>
      </c>
    </row>
    <row r="12" spans="1:3" x14ac:dyDescent="0.25">
      <c r="A12" s="234" t="s">
        <v>865</v>
      </c>
      <c r="B12" s="223" t="s">
        <v>612</v>
      </c>
      <c r="C12" s="232"/>
    </row>
    <row r="13" spans="1:3" x14ac:dyDescent="0.25">
      <c r="A13" s="5" t="s">
        <v>866</v>
      </c>
      <c r="B13" s="5" t="s">
        <v>867</v>
      </c>
      <c r="C13" s="6" t="s">
        <v>843</v>
      </c>
    </row>
    <row r="14" spans="1:3" x14ac:dyDescent="0.25">
      <c r="A14" s="234" t="s">
        <v>868</v>
      </c>
      <c r="B14" s="223" t="s">
        <v>869</v>
      </c>
      <c r="C14" s="232"/>
    </row>
    <row r="15" spans="1:3" x14ac:dyDescent="0.25">
      <c r="A15" s="5" t="s">
        <v>870</v>
      </c>
      <c r="B15" s="5" t="s">
        <v>871</v>
      </c>
      <c r="C15" s="6" t="s">
        <v>843</v>
      </c>
    </row>
    <row r="16" spans="1:3" x14ac:dyDescent="0.25">
      <c r="A16" s="5" t="s">
        <v>873</v>
      </c>
      <c r="B16" s="199" t="s">
        <v>874</v>
      </c>
      <c r="C16" s="6" t="s">
        <v>843</v>
      </c>
    </row>
    <row r="17" spans="1:3" x14ac:dyDescent="0.25">
      <c r="A17" s="199" t="s">
        <v>875</v>
      </c>
      <c r="B17" s="199" t="s">
        <v>876</v>
      </c>
      <c r="C17" s="6" t="s">
        <v>843</v>
      </c>
    </row>
    <row r="18" spans="1:3" x14ac:dyDescent="0.25">
      <c r="A18" s="199" t="s">
        <v>877</v>
      </c>
      <c r="B18" s="199" t="s">
        <v>878</v>
      </c>
      <c r="C18" s="6" t="s">
        <v>860</v>
      </c>
    </row>
    <row r="19" spans="1:3" x14ac:dyDescent="0.25">
      <c r="A19" s="199" t="s">
        <v>879</v>
      </c>
      <c r="B19" s="199" t="s">
        <v>880</v>
      </c>
      <c r="C19" s="6" t="s">
        <v>843</v>
      </c>
    </row>
    <row r="20" spans="1:3" x14ac:dyDescent="0.25">
      <c r="A20" s="5" t="s">
        <v>881</v>
      </c>
      <c r="B20" s="5" t="s">
        <v>882</v>
      </c>
      <c r="C20" s="6" t="s">
        <v>843</v>
      </c>
    </row>
    <row r="21" spans="1:3" x14ac:dyDescent="0.25">
      <c r="A21" s="199" t="s">
        <v>883</v>
      </c>
      <c r="B21" s="199" t="s">
        <v>884</v>
      </c>
      <c r="C21" s="6" t="s">
        <v>843</v>
      </c>
    </row>
    <row r="22" spans="1:3" x14ac:dyDescent="0.25">
      <c r="A22" s="199" t="s">
        <v>885</v>
      </c>
      <c r="B22" s="199" t="s">
        <v>886</v>
      </c>
      <c r="C22" s="6" t="s">
        <v>843</v>
      </c>
    </row>
    <row r="23" spans="1:3" x14ac:dyDescent="0.25">
      <c r="A23" s="199" t="s">
        <v>887</v>
      </c>
      <c r="B23" s="199" t="s">
        <v>888</v>
      </c>
      <c r="C23" s="6" t="s">
        <v>860</v>
      </c>
    </row>
    <row r="24" spans="1:3" x14ac:dyDescent="0.25">
      <c r="A24" s="199" t="s">
        <v>889</v>
      </c>
      <c r="B24" s="199" t="s">
        <v>890</v>
      </c>
      <c r="C24" s="6" t="s">
        <v>860</v>
      </c>
    </row>
    <row r="25" spans="1:3" x14ac:dyDescent="0.25">
      <c r="A25" s="5" t="s">
        <v>891</v>
      </c>
      <c r="B25" s="199" t="s">
        <v>892</v>
      </c>
      <c r="C25" s="6" t="s">
        <v>860</v>
      </c>
    </row>
    <row r="26" spans="1:3" x14ac:dyDescent="0.25">
      <c r="A26" s="5" t="s">
        <v>893</v>
      </c>
      <c r="B26" s="199" t="s">
        <v>894</v>
      </c>
      <c r="C26" s="6" t="s">
        <v>843</v>
      </c>
    </row>
    <row r="27" spans="1:3" x14ac:dyDescent="0.25">
      <c r="A27" s="234" t="s">
        <v>895</v>
      </c>
      <c r="B27" s="223" t="s">
        <v>896</v>
      </c>
      <c r="C27" s="232"/>
    </row>
    <row r="28" spans="1:3" x14ac:dyDescent="0.25">
      <c r="A28" s="5" t="s">
        <v>897</v>
      </c>
      <c r="B28" s="5" t="s">
        <v>898</v>
      </c>
      <c r="C28" s="6" t="s">
        <v>860</v>
      </c>
    </row>
    <row r="29" spans="1:3" x14ac:dyDescent="0.25">
      <c r="A29" s="5" t="s">
        <v>899</v>
      </c>
      <c r="B29" s="5" t="s">
        <v>900</v>
      </c>
      <c r="C29" s="6" t="s">
        <v>843</v>
      </c>
    </row>
    <row r="30" spans="1:3" x14ac:dyDescent="0.25">
      <c r="A30" s="5" t="s">
        <v>901</v>
      </c>
      <c r="B30" s="199" t="s">
        <v>902</v>
      </c>
      <c r="C30" s="6" t="s">
        <v>860</v>
      </c>
    </row>
    <row r="31" spans="1:3" ht="15" hidden="1" customHeight="1" x14ac:dyDescent="0.25">
      <c r="A31" s="5" t="s">
        <v>903</v>
      </c>
      <c r="B31" s="204" t="s">
        <v>904</v>
      </c>
      <c r="C31" s="6"/>
    </row>
    <row r="32" spans="1:3" ht="15" hidden="1" customHeight="1" x14ac:dyDescent="0.25">
      <c r="A32" s="5" t="s">
        <v>905</v>
      </c>
      <c r="B32" s="204" t="s">
        <v>906</v>
      </c>
      <c r="C32" s="6"/>
    </row>
    <row r="33" spans="1:3" ht="15" hidden="1" customHeight="1" x14ac:dyDescent="0.25">
      <c r="A33" s="5" t="s">
        <v>907</v>
      </c>
      <c r="B33" s="204" t="s">
        <v>908</v>
      </c>
      <c r="C33" s="6"/>
    </row>
    <row r="34" spans="1:3" x14ac:dyDescent="0.25">
      <c r="A34" s="5" t="s">
        <v>905</v>
      </c>
      <c r="B34" s="199" t="s">
        <v>909</v>
      </c>
      <c r="C34" s="6" t="s">
        <v>843</v>
      </c>
    </row>
    <row r="35" spans="1:3" x14ac:dyDescent="0.25">
      <c r="A35" s="5" t="s">
        <v>910</v>
      </c>
      <c r="B35" s="5" t="s">
        <v>911</v>
      </c>
      <c r="C35" s="6" t="s">
        <v>843</v>
      </c>
    </row>
    <row r="36" spans="1:3" x14ac:dyDescent="0.25">
      <c r="A36" s="234" t="s">
        <v>912</v>
      </c>
      <c r="B36" s="223" t="s">
        <v>913</v>
      </c>
      <c r="C36" s="232"/>
    </row>
    <row r="37" spans="1:3" x14ac:dyDescent="0.25">
      <c r="A37" s="5" t="s">
        <v>914</v>
      </c>
      <c r="B37" s="5" t="s">
        <v>915</v>
      </c>
      <c r="C37" s="6" t="s">
        <v>860</v>
      </c>
    </row>
    <row r="38" spans="1:3" x14ac:dyDescent="0.25">
      <c r="A38" s="5" t="s">
        <v>916</v>
      </c>
      <c r="B38" s="5" t="s">
        <v>917</v>
      </c>
      <c r="C38" s="6" t="s">
        <v>860</v>
      </c>
    </row>
    <row r="39" spans="1:3" x14ac:dyDescent="0.25">
      <c r="A39" s="5" t="s">
        <v>918</v>
      </c>
      <c r="B39" s="199" t="s">
        <v>919</v>
      </c>
      <c r="C39" s="6" t="s">
        <v>860</v>
      </c>
    </row>
    <row r="40" spans="1:3" x14ac:dyDescent="0.25">
      <c r="A40" s="5" t="s">
        <v>920</v>
      </c>
      <c r="B40" s="205" t="s">
        <v>921</v>
      </c>
      <c r="C40" s="6" t="s">
        <v>843</v>
      </c>
    </row>
    <row r="41" spans="1:3" x14ac:dyDescent="0.25">
      <c r="A41" s="234" t="s">
        <v>922</v>
      </c>
      <c r="B41" s="223" t="s">
        <v>923</v>
      </c>
      <c r="C41" s="232"/>
    </row>
    <row r="42" spans="1:3" x14ac:dyDescent="0.25">
      <c r="A42" s="5" t="s">
        <v>924</v>
      </c>
      <c r="B42" s="5" t="s">
        <v>925</v>
      </c>
      <c r="C42" s="6" t="s">
        <v>843</v>
      </c>
    </row>
    <row r="43" spans="1:3" x14ac:dyDescent="0.25">
      <c r="A43" s="5" t="s">
        <v>926</v>
      </c>
      <c r="B43" s="5" t="s">
        <v>927</v>
      </c>
      <c r="C43" s="6" t="s">
        <v>843</v>
      </c>
    </row>
    <row r="44" spans="1:3" x14ac:dyDescent="0.25">
      <c r="A44" s="5" t="s">
        <v>928</v>
      </c>
      <c r="B44" s="5" t="s">
        <v>929</v>
      </c>
      <c r="C44" s="6" t="s">
        <v>843</v>
      </c>
    </row>
    <row r="45" spans="1:3" x14ac:dyDescent="0.25">
      <c r="A45" s="5" t="s">
        <v>930</v>
      </c>
      <c r="B45" s="5" t="s">
        <v>931</v>
      </c>
      <c r="C45" s="6" t="s">
        <v>860</v>
      </c>
    </row>
    <row r="46" spans="1:3" x14ac:dyDescent="0.25">
      <c r="A46" s="5" t="s">
        <v>932</v>
      </c>
      <c r="B46" s="5" t="s">
        <v>998</v>
      </c>
      <c r="C46" s="200" t="s">
        <v>860</v>
      </c>
    </row>
    <row r="47" spans="1:3" x14ac:dyDescent="0.25">
      <c r="A47" s="234" t="s">
        <v>933</v>
      </c>
      <c r="B47" s="223" t="s">
        <v>572</v>
      </c>
      <c r="C47" s="232"/>
    </row>
    <row r="48" spans="1:3" x14ac:dyDescent="0.25">
      <c r="A48" s="5" t="s">
        <v>934</v>
      </c>
      <c r="B48" s="5" t="s">
        <v>970</v>
      </c>
      <c r="C48" s="6" t="s">
        <v>860</v>
      </c>
    </row>
    <row r="49" spans="1:3" x14ac:dyDescent="0.25">
      <c r="A49" s="5" t="s">
        <v>935</v>
      </c>
      <c r="B49" s="5" t="s">
        <v>936</v>
      </c>
      <c r="C49" s="6" t="s">
        <v>860</v>
      </c>
    </row>
    <row r="50" spans="1:3" x14ac:dyDescent="0.25">
      <c r="A50" s="5" t="s">
        <v>937</v>
      </c>
      <c r="B50" s="5" t="s">
        <v>938</v>
      </c>
      <c r="C50" s="6" t="s">
        <v>843</v>
      </c>
    </row>
    <row r="52" spans="1:3" x14ac:dyDescent="0.25">
      <c r="B52" s="216" t="s">
        <v>958</v>
      </c>
    </row>
  </sheetData>
  <pageMargins left="0.7" right="0.7" top="0.75" bottom="0.75" header="0.3" footer="0.3"/>
  <pageSetup scale="6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18" sqref="G18"/>
    </sheetView>
  </sheetViews>
  <sheetFormatPr baseColWidth="10" defaultRowHeight="15" x14ac:dyDescent="0.25"/>
  <cols>
    <col min="1" max="1" width="17.85546875" bestFit="1" customWidth="1"/>
  </cols>
  <sheetData>
    <row r="1" spans="1:10" x14ac:dyDescent="0.25">
      <c r="B1" s="673" t="s">
        <v>836</v>
      </c>
      <c r="C1" s="673"/>
      <c r="D1" s="673"/>
      <c r="E1" s="673"/>
    </row>
    <row r="2" spans="1:10" x14ac:dyDescent="0.25">
      <c r="B2">
        <v>2013</v>
      </c>
      <c r="C2">
        <v>2014</v>
      </c>
      <c r="D2">
        <v>2015</v>
      </c>
      <c r="E2" t="s">
        <v>1003</v>
      </c>
    </row>
    <row r="3" spans="1:10" x14ac:dyDescent="0.25">
      <c r="A3" t="s">
        <v>996</v>
      </c>
      <c r="B3">
        <f>+SUMIF('Correctivo rel3'!$Y$9:$Y$55,Hoja2!A3,'Correctivo rel3'!$J$9:$J$55)</f>
        <v>211</v>
      </c>
      <c r="C3">
        <f>+SUMIF('Correctivo rel3'!$Y$9:$Y$55,Hoja2!A3,'Correctivo rel3'!$K$9:$K$55)</f>
        <v>325</v>
      </c>
      <c r="D3">
        <f>+SUMIF('Correctivo rel3'!$Y$9:$Y$55,Hoja2!A3,'Correctivo rel3'!$L$9:$L$55)</f>
        <v>763</v>
      </c>
      <c r="E3">
        <f>+SUMIF('Correctivo rel3'!$Y$9:$Y$55,Hoja2!A3,'Correctivo rel3'!$Q$9:$Q$55)</f>
        <v>859</v>
      </c>
      <c r="F3">
        <f>+(B3-$E$3)/$E$3</f>
        <v>-0.75436554132712452</v>
      </c>
      <c r="G3">
        <f>+(C3-$E$3)/$E$3</f>
        <v>-0.6216530849825378</v>
      </c>
      <c r="H3">
        <f>+(D3-$E$3)/$E$3</f>
        <v>-0.11175785797438882</v>
      </c>
      <c r="J3">
        <f>+SUMIF('Correctivo rel3'!$Y$9:$Y$55,Hoja2!A3,'Correctivo rel3'!S9:S55)</f>
        <v>0</v>
      </c>
    </row>
    <row r="4" spans="1:10" x14ac:dyDescent="0.25">
      <c r="A4" t="s">
        <v>999</v>
      </c>
      <c r="B4">
        <f>+SUMIF('Correctivo rel3'!$Y$9:$Y$55,Hoja2!A4,'Correctivo rel3'!$J$9:$J$55)</f>
        <v>31</v>
      </c>
      <c r="C4">
        <f>+SUMIF('Correctivo rel3'!$Y$9:$Y$55,Hoja2!A4,'Correctivo rel3'!$K$9:$K$55)</f>
        <v>629</v>
      </c>
      <c r="D4">
        <f>+SUMIF('Correctivo rel3'!$Y$9:$Y$55,Hoja2!A4,'Correctivo rel3'!$L$9:$L$55)</f>
        <v>808</v>
      </c>
      <c r="E4">
        <f>+SUMIF('Correctivo rel3'!$Y$9:$Y$55,Hoja2!A4,'Correctivo rel3'!$Q$9:$Q$55)</f>
        <v>693</v>
      </c>
    </row>
    <row r="5" spans="1:10" x14ac:dyDescent="0.25">
      <c r="B5" s="5">
        <f>+SUM(B3:B4)</f>
        <v>242</v>
      </c>
      <c r="C5" s="5">
        <f t="shared" ref="C5:E5" si="0">+SUM(C3:C4)</f>
        <v>954</v>
      </c>
      <c r="D5" s="5">
        <f t="shared" si="0"/>
        <v>1571</v>
      </c>
      <c r="E5" s="5">
        <f t="shared" si="0"/>
        <v>1552</v>
      </c>
    </row>
    <row r="6" spans="1:10" x14ac:dyDescent="0.25">
      <c r="B6" s="5">
        <f>+SUM('Correctivo rel3'!J9:J55)</f>
        <v>242</v>
      </c>
      <c r="C6" s="5">
        <f>+SUM('Correctivo rel3'!K9:K55)</f>
        <v>954</v>
      </c>
      <c r="D6" s="5">
        <f>+SUM('Correctivo rel3'!L9:L55)</f>
        <v>1571</v>
      </c>
      <c r="E6" s="5">
        <f>+SUM('Correctivo rel3'!Q9:Q55)</f>
        <v>1552</v>
      </c>
    </row>
    <row r="9" spans="1:10" x14ac:dyDescent="0.25">
      <c r="B9" s="674" t="s">
        <v>1001</v>
      </c>
      <c r="C9" s="674"/>
      <c r="D9" s="674"/>
      <c r="E9" s="674"/>
    </row>
    <row r="10" spans="1:10" x14ac:dyDescent="0.25">
      <c r="B10" s="267">
        <v>2013</v>
      </c>
      <c r="C10" s="267">
        <v>2014</v>
      </c>
      <c r="D10" s="267">
        <v>2015</v>
      </c>
      <c r="E10" s="267" t="s">
        <v>1000</v>
      </c>
    </row>
    <row r="11" spans="1:10" x14ac:dyDescent="0.25">
      <c r="A11" s="260" t="s">
        <v>996</v>
      </c>
      <c r="B11" s="257">
        <f>+SUMIF('Correctivo rel3'!$Y$9:$Y$55,$A11,'Correctivo rel3'!$AG$9:$AG$55)</f>
        <v>542</v>
      </c>
      <c r="C11" s="257">
        <f>+SUMIF('Correctivo rel3'!$Y$9:$Y$55,$A11,'Correctivo rel3'!$AH$9:$AH$55)</f>
        <v>690</v>
      </c>
      <c r="D11" s="257">
        <f>+SUMIF('Correctivo rel3'!$Y$9:$Y$55,$A11,'Correctivo rel3'!$AI$9:$AI$55)</f>
        <v>2431</v>
      </c>
      <c r="E11" s="257">
        <f>+SUMIF('Correctivo rel3'!$Y$9:$Y$55,$A11,'Correctivo rel3'!$AJ$9:$AJ$55)</f>
        <v>4444</v>
      </c>
      <c r="F11" s="270">
        <f>+(B11-$E$11)/$E$11</f>
        <v>-0.87803780378037799</v>
      </c>
      <c r="G11" s="270">
        <f>+(C11-$E$11)/$E$11</f>
        <v>-0.84473447344734476</v>
      </c>
      <c r="H11" s="270">
        <f>+(D11-$E$11)/$E$11</f>
        <v>-0.45297029702970298</v>
      </c>
    </row>
    <row r="12" spans="1:10" x14ac:dyDescent="0.25">
      <c r="A12" s="260" t="s">
        <v>999</v>
      </c>
      <c r="B12" s="257">
        <f>+SUMIF('Correctivo rel3'!$Y$9:$Y$55,$A12,'Correctivo rel3'!$AG$9:$AG$55)</f>
        <v>967</v>
      </c>
      <c r="C12" s="257">
        <f>+SUMIF('Correctivo rel3'!$Y$9:$Y$55,$A12,'Correctivo rel3'!$AH$9:$AH$55)</f>
        <v>21879.5</v>
      </c>
      <c r="D12" s="257">
        <f>+SUMIF('Correctivo rel3'!$Y$9:$Y$55,$A12,'Correctivo rel3'!$AI$9:$AI$55)</f>
        <v>28182</v>
      </c>
      <c r="E12" s="257">
        <f>+SUMIF('Correctivo rel3'!$Y$9:$Y$55,$A12,'Correctivo rel3'!$AJ$9:$AJ$55)</f>
        <v>22622</v>
      </c>
    </row>
    <row r="13" spans="1:10" x14ac:dyDescent="0.25">
      <c r="B13" s="237">
        <f>+SUM(B11:B12)</f>
        <v>1509</v>
      </c>
      <c r="C13" s="237">
        <f t="shared" ref="C13:D13" si="1">+SUM(C11:C12)</f>
        <v>22569.5</v>
      </c>
      <c r="D13" s="237">
        <f t="shared" si="1"/>
        <v>30613</v>
      </c>
      <c r="E13">
        <f>+E11+E12</f>
        <v>27066</v>
      </c>
    </row>
    <row r="14" spans="1:10" x14ac:dyDescent="0.25">
      <c r="B14" s="237">
        <f>+SUM('Correctivo rel3'!AG9:AG55)</f>
        <v>1509</v>
      </c>
      <c r="C14" s="237">
        <f>+SUM('Correctivo rel3'!AH9:AH55)</f>
        <v>22569.5</v>
      </c>
      <c r="D14" s="237">
        <f>+SUM('Correctivo rel3'!AI9:AI55)</f>
        <v>30613</v>
      </c>
      <c r="E14" s="237">
        <f>+SUM('Correctivo rel3'!AJ9:AJ55)</f>
        <v>27066</v>
      </c>
    </row>
  </sheetData>
  <mergeCells count="2">
    <mergeCell ref="B1:E1"/>
    <mergeCell ref="B9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baseColWidth="10" defaultRowHeight="15" x14ac:dyDescent="0.25"/>
  <cols>
    <col min="1" max="1" width="5.7109375" bestFit="1" customWidth="1"/>
    <col min="2" max="2" width="93" customWidth="1"/>
    <col min="3" max="3" width="12.85546875" style="272" customWidth="1"/>
    <col min="4" max="4" width="13.140625" customWidth="1"/>
    <col min="5" max="5" width="31.140625" customWidth="1"/>
  </cols>
  <sheetData>
    <row r="1" spans="1:5" s="370" customFormat="1" ht="42" customHeight="1" x14ac:dyDescent="0.25">
      <c r="A1" s="422"/>
      <c r="B1" s="661" t="s">
        <v>1038</v>
      </c>
      <c r="C1" s="661" t="s">
        <v>1035</v>
      </c>
      <c r="D1" s="661" t="s">
        <v>1036</v>
      </c>
      <c r="E1" s="661" t="s">
        <v>1037</v>
      </c>
    </row>
    <row r="2" spans="1:5" s="370" customFormat="1" x14ac:dyDescent="0.25">
      <c r="A2" s="423"/>
      <c r="B2" s="662"/>
      <c r="C2" s="662"/>
      <c r="D2" s="662"/>
      <c r="E2" s="662"/>
    </row>
    <row r="3" spans="1:5" s="370" customFormat="1" x14ac:dyDescent="0.25">
      <c r="A3" s="423"/>
      <c r="B3" s="662"/>
      <c r="C3" s="662"/>
      <c r="D3" s="662"/>
      <c r="E3" s="662"/>
    </row>
    <row r="4" spans="1:5" s="370" customFormat="1" x14ac:dyDescent="0.25">
      <c r="A4" s="423"/>
      <c r="B4" s="662"/>
      <c r="C4" s="662"/>
      <c r="D4" s="662"/>
      <c r="E4" s="662"/>
    </row>
    <row r="5" spans="1:5" s="370" customFormat="1" x14ac:dyDescent="0.25">
      <c r="A5" s="423"/>
      <c r="B5" s="662"/>
      <c r="C5" s="662"/>
      <c r="D5" s="662"/>
      <c r="E5" s="662"/>
    </row>
    <row r="6" spans="1:5" s="370" customFormat="1" x14ac:dyDescent="0.25">
      <c r="A6" s="424"/>
      <c r="B6" s="663"/>
      <c r="C6" s="663"/>
      <c r="D6" s="369" t="s">
        <v>1065</v>
      </c>
      <c r="E6" s="663"/>
    </row>
    <row r="7" spans="1:5" x14ac:dyDescent="0.25">
      <c r="A7" s="278" t="s">
        <v>839</v>
      </c>
      <c r="B7" s="223" t="s">
        <v>718</v>
      </c>
      <c r="C7" s="224"/>
      <c r="D7" s="232"/>
      <c r="E7" s="278"/>
    </row>
    <row r="8" spans="1:5" x14ac:dyDescent="0.25">
      <c r="A8" s="279" t="s">
        <v>840</v>
      </c>
      <c r="B8" s="279" t="s">
        <v>1016</v>
      </c>
      <c r="C8" s="6" t="s">
        <v>831</v>
      </c>
      <c r="D8" s="6" t="s">
        <v>843</v>
      </c>
      <c r="E8" s="279" t="s">
        <v>999</v>
      </c>
    </row>
    <row r="9" spans="1:5" x14ac:dyDescent="0.25">
      <c r="A9" s="280" t="s">
        <v>844</v>
      </c>
      <c r="B9" s="280" t="s">
        <v>849</v>
      </c>
      <c r="C9" s="200" t="s">
        <v>831</v>
      </c>
      <c r="D9" s="6" t="s">
        <v>843</v>
      </c>
      <c r="E9" s="279" t="s">
        <v>996</v>
      </c>
    </row>
    <row r="10" spans="1:5" x14ac:dyDescent="0.25">
      <c r="A10" s="279" t="s">
        <v>851</v>
      </c>
      <c r="B10" s="280" t="s">
        <v>858</v>
      </c>
      <c r="C10" s="6" t="s">
        <v>831</v>
      </c>
      <c r="D10" s="6" t="s">
        <v>843</v>
      </c>
      <c r="E10" s="279" t="s">
        <v>999</v>
      </c>
    </row>
    <row r="11" spans="1:5" x14ac:dyDescent="0.25">
      <c r="A11" s="280" t="s">
        <v>859</v>
      </c>
      <c r="B11" s="280" t="s">
        <v>1009</v>
      </c>
      <c r="C11" s="200" t="s">
        <v>831</v>
      </c>
      <c r="D11" s="6" t="s">
        <v>843</v>
      </c>
      <c r="E11" s="279" t="s">
        <v>996</v>
      </c>
    </row>
    <row r="12" spans="1:5" x14ac:dyDescent="0.25">
      <c r="A12" s="279" t="s">
        <v>861</v>
      </c>
      <c r="B12" s="279" t="s">
        <v>862</v>
      </c>
      <c r="C12" s="6" t="s">
        <v>831</v>
      </c>
      <c r="D12" s="6" t="s">
        <v>843</v>
      </c>
      <c r="E12" s="279" t="s">
        <v>996</v>
      </c>
    </row>
    <row r="13" spans="1:5" x14ac:dyDescent="0.25">
      <c r="A13" s="279" t="s">
        <v>863</v>
      </c>
      <c r="B13" s="279" t="s">
        <v>864</v>
      </c>
      <c r="C13" s="6" t="s">
        <v>831</v>
      </c>
      <c r="D13" s="6" t="s">
        <v>843</v>
      </c>
      <c r="E13" s="279" t="s">
        <v>996</v>
      </c>
    </row>
    <row r="14" spans="1:5" x14ac:dyDescent="0.25">
      <c r="A14" s="278" t="s">
        <v>865</v>
      </c>
      <c r="B14" s="223" t="s">
        <v>612</v>
      </c>
      <c r="C14" s="224"/>
      <c r="D14" s="232"/>
      <c r="E14" s="278"/>
    </row>
    <row r="15" spans="1:5" x14ac:dyDescent="0.25">
      <c r="A15" s="279" t="s">
        <v>866</v>
      </c>
      <c r="B15" s="279" t="s">
        <v>867</v>
      </c>
      <c r="C15" s="6" t="s">
        <v>831</v>
      </c>
      <c r="D15" s="6" t="s">
        <v>843</v>
      </c>
      <c r="E15" s="279" t="s">
        <v>996</v>
      </c>
    </row>
    <row r="16" spans="1:5" x14ac:dyDescent="0.25">
      <c r="A16" s="278" t="s">
        <v>868</v>
      </c>
      <c r="B16" s="223" t="s">
        <v>869</v>
      </c>
      <c r="C16" s="224"/>
      <c r="D16" s="232"/>
      <c r="E16" s="278"/>
    </row>
    <row r="17" spans="1:5" x14ac:dyDescent="0.25">
      <c r="A17" s="279" t="s">
        <v>870</v>
      </c>
      <c r="B17" s="279" t="s">
        <v>1032</v>
      </c>
      <c r="C17" s="6" t="s">
        <v>1006</v>
      </c>
      <c r="D17" s="6" t="s">
        <v>843</v>
      </c>
      <c r="E17" s="279" t="s">
        <v>999</v>
      </c>
    </row>
    <row r="18" spans="1:5" x14ac:dyDescent="0.25">
      <c r="A18" s="279" t="s">
        <v>873</v>
      </c>
      <c r="B18" s="280" t="s">
        <v>874</v>
      </c>
      <c r="C18" s="6" t="s">
        <v>872</v>
      </c>
      <c r="D18" s="6" t="s">
        <v>843</v>
      </c>
      <c r="E18" s="279" t="s">
        <v>996</v>
      </c>
    </row>
    <row r="19" spans="1:5" x14ac:dyDescent="0.25">
      <c r="A19" s="280" t="s">
        <v>1029</v>
      </c>
      <c r="B19" s="280" t="s">
        <v>876</v>
      </c>
      <c r="C19" s="200" t="s">
        <v>831</v>
      </c>
      <c r="D19" s="6" t="s">
        <v>843</v>
      </c>
      <c r="E19" s="279" t="s">
        <v>996</v>
      </c>
    </row>
    <row r="20" spans="1:5" x14ac:dyDescent="0.25">
      <c r="A20" s="280" t="s">
        <v>877</v>
      </c>
      <c r="B20" s="280" t="s">
        <v>878</v>
      </c>
      <c r="C20" s="200" t="s">
        <v>831</v>
      </c>
      <c r="D20" s="6" t="s">
        <v>860</v>
      </c>
      <c r="E20" s="279" t="s">
        <v>996</v>
      </c>
    </row>
    <row r="21" spans="1:5" x14ac:dyDescent="0.25">
      <c r="A21" s="280" t="s">
        <v>879</v>
      </c>
      <c r="B21" s="280" t="s">
        <v>880</v>
      </c>
      <c r="C21" s="200" t="s">
        <v>831</v>
      </c>
      <c r="D21" s="6" t="s">
        <v>843</v>
      </c>
      <c r="E21" s="279" t="s">
        <v>996</v>
      </c>
    </row>
    <row r="22" spans="1:5" x14ac:dyDescent="0.25">
      <c r="A22" s="279" t="s">
        <v>881</v>
      </c>
      <c r="B22" s="279" t="s">
        <v>1030</v>
      </c>
      <c r="C22" s="6" t="s">
        <v>831</v>
      </c>
      <c r="D22" s="6" t="s">
        <v>843</v>
      </c>
      <c r="E22" s="279" t="s">
        <v>999</v>
      </c>
    </row>
    <row r="23" spans="1:5" x14ac:dyDescent="0.25">
      <c r="A23" s="280" t="s">
        <v>883</v>
      </c>
      <c r="B23" s="280" t="s">
        <v>1031</v>
      </c>
      <c r="C23" s="200" t="s">
        <v>831</v>
      </c>
      <c r="D23" s="6" t="s">
        <v>843</v>
      </c>
      <c r="E23" s="279" t="s">
        <v>996</v>
      </c>
    </row>
    <row r="24" spans="1:5" x14ac:dyDescent="0.25">
      <c r="A24" s="280" t="s">
        <v>885</v>
      </c>
      <c r="B24" s="280" t="s">
        <v>886</v>
      </c>
      <c r="C24" s="6" t="s">
        <v>831</v>
      </c>
      <c r="D24" s="6" t="s">
        <v>843</v>
      </c>
      <c r="E24" s="279" t="s">
        <v>996</v>
      </c>
    </row>
    <row r="25" spans="1:5" x14ac:dyDescent="0.25">
      <c r="A25" s="280" t="s">
        <v>887</v>
      </c>
      <c r="B25" s="280" t="s">
        <v>888</v>
      </c>
      <c r="C25" s="6" t="s">
        <v>831</v>
      </c>
      <c r="D25" s="6" t="s">
        <v>860</v>
      </c>
      <c r="E25" s="279" t="s">
        <v>996</v>
      </c>
    </row>
    <row r="26" spans="1:5" x14ac:dyDescent="0.25">
      <c r="A26" s="280" t="s">
        <v>889</v>
      </c>
      <c r="B26" s="280" t="s">
        <v>890</v>
      </c>
      <c r="C26" s="6" t="s">
        <v>831</v>
      </c>
      <c r="D26" s="6" t="s">
        <v>860</v>
      </c>
      <c r="E26" s="279" t="s">
        <v>996</v>
      </c>
    </row>
    <row r="27" spans="1:5" x14ac:dyDescent="0.25">
      <c r="A27" s="279" t="s">
        <v>891</v>
      </c>
      <c r="B27" s="280" t="s">
        <v>892</v>
      </c>
      <c r="C27" s="6" t="s">
        <v>831</v>
      </c>
      <c r="D27" s="6" t="s">
        <v>860</v>
      </c>
      <c r="E27" s="279" t="s">
        <v>996</v>
      </c>
    </row>
    <row r="28" spans="1:5" x14ac:dyDescent="0.25">
      <c r="A28" s="279" t="s">
        <v>893</v>
      </c>
      <c r="B28" s="280" t="s">
        <v>894</v>
      </c>
      <c r="C28" s="6" t="s">
        <v>872</v>
      </c>
      <c r="D28" s="6" t="s">
        <v>843</v>
      </c>
      <c r="E28" s="279" t="s">
        <v>999</v>
      </c>
    </row>
    <row r="29" spans="1:5" x14ac:dyDescent="0.25">
      <c r="A29" s="278" t="s">
        <v>895</v>
      </c>
      <c r="B29" s="223" t="s">
        <v>896</v>
      </c>
      <c r="C29" s="224"/>
      <c r="D29" s="232"/>
      <c r="E29" s="278"/>
    </row>
    <row r="30" spans="1:5" x14ac:dyDescent="0.25">
      <c r="A30" s="279" t="s">
        <v>897</v>
      </c>
      <c r="B30" s="279" t="s">
        <v>898</v>
      </c>
      <c r="C30" s="6" t="s">
        <v>872</v>
      </c>
      <c r="D30" s="6" t="s">
        <v>860</v>
      </c>
      <c r="E30" s="279" t="s">
        <v>996</v>
      </c>
    </row>
    <row r="31" spans="1:5" x14ac:dyDescent="0.25">
      <c r="A31" s="279" t="s">
        <v>899</v>
      </c>
      <c r="B31" s="279" t="s">
        <v>900</v>
      </c>
      <c r="C31" s="6" t="s">
        <v>872</v>
      </c>
      <c r="D31" s="6" t="s">
        <v>843</v>
      </c>
      <c r="E31" s="279" t="s">
        <v>999</v>
      </c>
    </row>
    <row r="32" spans="1:5" x14ac:dyDescent="0.25">
      <c r="A32" s="279" t="s">
        <v>901</v>
      </c>
      <c r="B32" s="280" t="s">
        <v>902</v>
      </c>
      <c r="C32" s="200" t="s">
        <v>1007</v>
      </c>
      <c r="D32" s="200" t="s">
        <v>860</v>
      </c>
      <c r="E32" s="280" t="s">
        <v>996</v>
      </c>
    </row>
    <row r="33" spans="1:5" x14ac:dyDescent="0.25">
      <c r="A33" s="279" t="s">
        <v>905</v>
      </c>
      <c r="B33" s="280" t="s">
        <v>909</v>
      </c>
      <c r="C33" s="200" t="s">
        <v>831</v>
      </c>
      <c r="D33" s="6" t="s">
        <v>843</v>
      </c>
      <c r="E33" s="279" t="s">
        <v>996</v>
      </c>
    </row>
    <row r="34" spans="1:5" x14ac:dyDescent="0.25">
      <c r="A34" s="279" t="s">
        <v>907</v>
      </c>
      <c r="B34" s="279" t="s">
        <v>1033</v>
      </c>
      <c r="C34" s="6" t="s">
        <v>872</v>
      </c>
      <c r="D34" s="6" t="s">
        <v>843</v>
      </c>
      <c r="E34" s="279" t="s">
        <v>996</v>
      </c>
    </row>
    <row r="35" spans="1:5" x14ac:dyDescent="0.25">
      <c r="A35" s="278" t="s">
        <v>912</v>
      </c>
      <c r="B35" s="223" t="s">
        <v>913</v>
      </c>
      <c r="C35" s="224"/>
      <c r="D35" s="232"/>
      <c r="E35" s="278"/>
    </row>
    <row r="36" spans="1:5" x14ac:dyDescent="0.25">
      <c r="A36" s="279" t="s">
        <v>914</v>
      </c>
      <c r="B36" s="279" t="s">
        <v>915</v>
      </c>
      <c r="C36" s="200" t="s">
        <v>1007</v>
      </c>
      <c r="D36" s="6" t="s">
        <v>860</v>
      </c>
      <c r="E36" s="279" t="s">
        <v>996</v>
      </c>
    </row>
    <row r="37" spans="1:5" x14ac:dyDescent="0.25">
      <c r="A37" s="279" t="s">
        <v>916</v>
      </c>
      <c r="B37" s="279" t="s">
        <v>917</v>
      </c>
      <c r="C37" s="200" t="s">
        <v>1007</v>
      </c>
      <c r="D37" s="6" t="s">
        <v>860</v>
      </c>
      <c r="E37" s="279" t="s">
        <v>996</v>
      </c>
    </row>
    <row r="38" spans="1:5" x14ac:dyDescent="0.25">
      <c r="A38" s="279" t="s">
        <v>1012</v>
      </c>
      <c r="B38" s="280" t="s">
        <v>919</v>
      </c>
      <c r="C38" s="200" t="s">
        <v>1007</v>
      </c>
      <c r="D38" s="6" t="s">
        <v>860</v>
      </c>
      <c r="E38" s="279" t="s">
        <v>996</v>
      </c>
    </row>
    <row r="39" spans="1:5" x14ac:dyDescent="0.25">
      <c r="A39" s="280" t="s">
        <v>918</v>
      </c>
      <c r="B39" s="280" t="s">
        <v>1011</v>
      </c>
      <c r="C39" s="200" t="s">
        <v>1007</v>
      </c>
      <c r="D39" s="200" t="s">
        <v>860</v>
      </c>
      <c r="E39" s="280" t="s">
        <v>996</v>
      </c>
    </row>
    <row r="40" spans="1:5" x14ac:dyDescent="0.25">
      <c r="A40" s="279" t="s">
        <v>920</v>
      </c>
      <c r="B40" s="281" t="s">
        <v>921</v>
      </c>
      <c r="C40" s="200" t="s">
        <v>1007</v>
      </c>
      <c r="D40" s="6" t="s">
        <v>843</v>
      </c>
      <c r="E40" s="279" t="s">
        <v>996</v>
      </c>
    </row>
    <row r="41" spans="1:5" x14ac:dyDescent="0.25">
      <c r="A41" s="278" t="s">
        <v>922</v>
      </c>
      <c r="B41" s="223" t="s">
        <v>923</v>
      </c>
      <c r="C41" s="224"/>
      <c r="D41" s="232"/>
      <c r="E41" s="278"/>
    </row>
    <row r="42" spans="1:5" x14ac:dyDescent="0.25">
      <c r="A42" s="279" t="s">
        <v>924</v>
      </c>
      <c r="B42" s="279" t="s">
        <v>925</v>
      </c>
      <c r="C42" s="6" t="s">
        <v>831</v>
      </c>
      <c r="D42" s="6" t="s">
        <v>843</v>
      </c>
      <c r="E42" s="279" t="s">
        <v>996</v>
      </c>
    </row>
    <row r="43" spans="1:5" x14ac:dyDescent="0.25">
      <c r="A43" s="279" t="s">
        <v>926</v>
      </c>
      <c r="B43" s="279" t="s">
        <v>927</v>
      </c>
      <c r="C43" s="6" t="s">
        <v>831</v>
      </c>
      <c r="D43" s="6" t="s">
        <v>843</v>
      </c>
      <c r="E43" s="279" t="s">
        <v>999</v>
      </c>
    </row>
    <row r="44" spans="1:5" x14ac:dyDescent="0.25">
      <c r="A44" s="279" t="s">
        <v>928</v>
      </c>
      <c r="B44" s="279" t="s">
        <v>929</v>
      </c>
      <c r="C44" s="6" t="s">
        <v>831</v>
      </c>
      <c r="D44" s="6" t="s">
        <v>843</v>
      </c>
      <c r="E44" s="279" t="s">
        <v>999</v>
      </c>
    </row>
    <row r="45" spans="1:5" x14ac:dyDescent="0.25">
      <c r="A45" s="279" t="s">
        <v>930</v>
      </c>
      <c r="B45" s="279" t="s">
        <v>931</v>
      </c>
      <c r="C45" s="6" t="s">
        <v>831</v>
      </c>
      <c r="D45" s="6" t="s">
        <v>860</v>
      </c>
      <c r="E45" s="279" t="s">
        <v>996</v>
      </c>
    </row>
    <row r="46" spans="1:5" x14ac:dyDescent="0.25">
      <c r="A46" s="281" t="s">
        <v>932</v>
      </c>
      <c r="B46" s="281" t="s">
        <v>1005</v>
      </c>
      <c r="C46" s="276" t="s">
        <v>959</v>
      </c>
      <c r="D46" s="276" t="s">
        <v>860</v>
      </c>
      <c r="E46" s="279" t="s">
        <v>999</v>
      </c>
    </row>
    <row r="47" spans="1:5" x14ac:dyDescent="0.25">
      <c r="A47" s="278" t="s">
        <v>933</v>
      </c>
      <c r="B47" s="223" t="s">
        <v>572</v>
      </c>
      <c r="C47" s="224"/>
      <c r="D47" s="232"/>
      <c r="E47" s="278"/>
    </row>
    <row r="48" spans="1:5" x14ac:dyDescent="0.25">
      <c r="A48" s="279" t="s">
        <v>934</v>
      </c>
      <c r="B48" s="279" t="s">
        <v>970</v>
      </c>
      <c r="C48" s="6" t="s">
        <v>831</v>
      </c>
      <c r="D48" s="6" t="s">
        <v>860</v>
      </c>
      <c r="E48" s="279" t="s">
        <v>999</v>
      </c>
    </row>
    <row r="49" spans="1:5" x14ac:dyDescent="0.25">
      <c r="A49" s="279" t="s">
        <v>935</v>
      </c>
      <c r="B49" s="279" t="s">
        <v>1010</v>
      </c>
      <c r="C49" s="6" t="s">
        <v>831</v>
      </c>
      <c r="D49" s="6" t="s">
        <v>843</v>
      </c>
      <c r="E49" s="279" t="s">
        <v>999</v>
      </c>
    </row>
    <row r="51" spans="1:5" x14ac:dyDescent="0.25">
      <c r="B51" s="216" t="s">
        <v>958</v>
      </c>
    </row>
  </sheetData>
  <sheetProtection password="E119" sheet="1" objects="1" scenarios="1"/>
  <autoFilter ref="A7:E51"/>
  <mergeCells count="5">
    <mergeCell ref="E1:E6"/>
    <mergeCell ref="C1:C6"/>
    <mergeCell ref="B1:B6"/>
    <mergeCell ref="A1:A6"/>
    <mergeCell ref="D1:D5"/>
  </mergeCells>
  <pageMargins left="0.7" right="0.7" top="0.75" bottom="0.75" header="0.3" footer="0.3"/>
  <pageSetup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2"/>
  <sheetViews>
    <sheetView showGridLines="0" view="pageBreakPreview" zoomScale="80" zoomScaleNormal="70" zoomScaleSheetLayoutView="80" workbookViewId="0">
      <pane ySplit="4" topLeftCell="A5" activePane="bottomLeft" state="frozen"/>
      <selection activeCell="G15" sqref="G15"/>
      <selection pane="bottomLeft" activeCell="I10" sqref="I10:I24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6.140625" customWidth="1"/>
    <col min="4" max="4" width="13.28515625" customWidth="1"/>
    <col min="5" max="5" width="19.5703125" customWidth="1"/>
    <col min="6" max="6" width="17" customWidth="1"/>
    <col min="7" max="7" width="5.7109375" customWidth="1"/>
    <col min="8" max="8" width="15" customWidth="1"/>
    <col min="9" max="9" width="21" customWidth="1"/>
    <col min="10" max="10" width="27.28515625" customWidth="1"/>
    <col min="11" max="11" width="34.42578125" customWidth="1"/>
    <col min="12" max="12" width="76.140625" customWidth="1"/>
  </cols>
  <sheetData>
    <row r="2" spans="2:13" ht="20.25" x14ac:dyDescent="0.3">
      <c r="H2" s="1"/>
      <c r="I2" s="396"/>
      <c r="J2" s="396"/>
      <c r="K2" s="396"/>
      <c r="L2" s="396"/>
    </row>
    <row r="3" spans="2:13" ht="15.75" thickBot="1" x14ac:dyDescent="0.3">
      <c r="H3" s="1"/>
      <c r="I3" s="1"/>
      <c r="J3" s="1"/>
      <c r="K3" s="1"/>
      <c r="L3" s="1"/>
    </row>
    <row r="4" spans="2:13" ht="54" customHeight="1" thickBot="1" x14ac:dyDescent="0.3">
      <c r="B4" s="176" t="s">
        <v>1</v>
      </c>
      <c r="C4" s="178" t="s">
        <v>3</v>
      </c>
      <c r="D4" s="177" t="s">
        <v>2</v>
      </c>
      <c r="E4" s="177" t="s">
        <v>4</v>
      </c>
      <c r="F4" s="179" t="s">
        <v>822</v>
      </c>
      <c r="G4" s="2"/>
      <c r="H4" s="180" t="s">
        <v>5</v>
      </c>
      <c r="I4" s="181" t="s">
        <v>6</v>
      </c>
      <c r="J4" s="333" t="s">
        <v>1046</v>
      </c>
      <c r="K4" s="182" t="s">
        <v>7</v>
      </c>
      <c r="L4" s="183" t="s">
        <v>8</v>
      </c>
    </row>
    <row r="5" spans="2:13" ht="39" customHeight="1" x14ac:dyDescent="0.25">
      <c r="B5" s="74" t="s">
        <v>9</v>
      </c>
      <c r="C5" s="374" t="s">
        <v>11</v>
      </c>
      <c r="D5" s="374" t="s">
        <v>10</v>
      </c>
      <c r="E5" s="97" t="s">
        <v>610</v>
      </c>
      <c r="F5" s="188">
        <v>30</v>
      </c>
      <c r="G5" s="3"/>
      <c r="H5" s="434" t="s">
        <v>13</v>
      </c>
      <c r="I5" s="388" t="s">
        <v>14</v>
      </c>
      <c r="J5" s="334" t="s">
        <v>840</v>
      </c>
      <c r="K5" s="87" t="s">
        <v>1026</v>
      </c>
      <c r="L5" s="101" t="s">
        <v>15</v>
      </c>
    </row>
    <row r="6" spans="2:13" ht="32.25" customHeight="1" x14ac:dyDescent="0.25">
      <c r="B6" s="75" t="s">
        <v>16</v>
      </c>
      <c r="C6" s="377"/>
      <c r="D6" s="377"/>
      <c r="E6" s="170" t="s">
        <v>12</v>
      </c>
      <c r="F6" s="58">
        <v>120</v>
      </c>
      <c r="G6" s="3"/>
      <c r="H6" s="435"/>
      <c r="I6" s="389"/>
      <c r="J6" s="337" t="s">
        <v>844</v>
      </c>
      <c r="K6" s="277" t="s">
        <v>1027</v>
      </c>
      <c r="L6" s="102" t="s">
        <v>15</v>
      </c>
      <c r="M6" s="10"/>
    </row>
    <row r="7" spans="2:13" ht="15" customHeight="1" x14ac:dyDescent="0.25">
      <c r="B7" s="75" t="s">
        <v>17</v>
      </c>
      <c r="C7" s="377"/>
      <c r="D7" s="377"/>
      <c r="E7" s="381" t="s">
        <v>18</v>
      </c>
      <c r="F7" s="380">
        <v>60</v>
      </c>
      <c r="G7" s="3"/>
      <c r="H7" s="435"/>
      <c r="I7" s="389"/>
      <c r="J7" s="415" t="s">
        <v>848</v>
      </c>
      <c r="K7" s="397" t="s">
        <v>513</v>
      </c>
      <c r="L7" s="103" t="s">
        <v>512</v>
      </c>
    </row>
    <row r="8" spans="2:13" ht="15" customHeight="1" x14ac:dyDescent="0.25">
      <c r="B8" s="75" t="s">
        <v>20</v>
      </c>
      <c r="C8" s="377"/>
      <c r="D8" s="377"/>
      <c r="E8" s="381"/>
      <c r="F8" s="380"/>
      <c r="G8" s="3"/>
      <c r="H8" s="435"/>
      <c r="I8" s="389"/>
      <c r="J8" s="416"/>
      <c r="K8" s="398"/>
      <c r="L8" s="103" t="s">
        <v>514</v>
      </c>
    </row>
    <row r="9" spans="2:13" ht="16.5" thickBot="1" x14ac:dyDescent="0.3">
      <c r="B9" s="75" t="s">
        <v>23</v>
      </c>
      <c r="C9" s="377"/>
      <c r="D9" s="377"/>
      <c r="E9" s="381" t="s">
        <v>24</v>
      </c>
      <c r="F9" s="380">
        <v>15</v>
      </c>
      <c r="G9" s="3"/>
      <c r="H9" s="435"/>
      <c r="I9" s="390"/>
      <c r="J9" s="338" t="s">
        <v>1047</v>
      </c>
      <c r="K9" s="4" t="s">
        <v>515</v>
      </c>
      <c r="L9" s="104" t="s">
        <v>19</v>
      </c>
    </row>
    <row r="10" spans="2:13" ht="15" customHeight="1" x14ac:dyDescent="0.25">
      <c r="B10" s="75" t="s">
        <v>25</v>
      </c>
      <c r="C10" s="377"/>
      <c r="D10" s="377"/>
      <c r="E10" s="381"/>
      <c r="F10" s="380"/>
      <c r="G10" s="3"/>
      <c r="H10" s="435"/>
      <c r="I10" s="454" t="s">
        <v>21</v>
      </c>
      <c r="J10" s="417" t="s">
        <v>851</v>
      </c>
      <c r="K10" s="451" t="s">
        <v>22</v>
      </c>
      <c r="L10" s="105" t="s">
        <v>1014</v>
      </c>
    </row>
    <row r="11" spans="2:13" ht="18" customHeight="1" x14ac:dyDescent="0.25">
      <c r="B11" s="75" t="s">
        <v>27</v>
      </c>
      <c r="C11" s="377"/>
      <c r="D11" s="377"/>
      <c r="E11" s="308" t="s">
        <v>28</v>
      </c>
      <c r="F11" s="344">
        <v>7</v>
      </c>
      <c r="G11" s="3"/>
      <c r="H11" s="435"/>
      <c r="I11" s="455"/>
      <c r="J11" s="418"/>
      <c r="K11" s="452"/>
      <c r="L11" s="106" t="s">
        <v>1015</v>
      </c>
    </row>
    <row r="12" spans="2:13" ht="19.5" customHeight="1" x14ac:dyDescent="0.25">
      <c r="B12" s="185" t="s">
        <v>504</v>
      </c>
      <c r="C12" s="377"/>
      <c r="D12" s="377"/>
      <c r="E12" s="310" t="s">
        <v>611</v>
      </c>
      <c r="F12" s="189">
        <v>180</v>
      </c>
      <c r="G12" s="3"/>
      <c r="H12" s="435"/>
      <c r="I12" s="455"/>
      <c r="J12" s="418"/>
      <c r="K12" s="452"/>
      <c r="L12" s="106" t="s">
        <v>26</v>
      </c>
    </row>
    <row r="13" spans="2:13" ht="18" customHeight="1" x14ac:dyDescent="0.25">
      <c r="B13" s="185" t="s">
        <v>505</v>
      </c>
      <c r="C13" s="377"/>
      <c r="D13" s="377"/>
      <c r="E13" s="296" t="s">
        <v>30</v>
      </c>
      <c r="F13" s="297">
        <v>30</v>
      </c>
      <c r="G13" s="3"/>
      <c r="H13" s="435"/>
      <c r="I13" s="455"/>
      <c r="J13" s="418"/>
      <c r="K13" s="452"/>
      <c r="L13" s="106" t="s">
        <v>516</v>
      </c>
    </row>
    <row r="14" spans="2:13" ht="21" customHeight="1" x14ac:dyDescent="0.25">
      <c r="B14" s="185" t="s">
        <v>506</v>
      </c>
      <c r="C14" s="377"/>
      <c r="D14" s="377"/>
      <c r="E14" s="367" t="s">
        <v>1055</v>
      </c>
      <c r="F14" s="368" t="s">
        <v>1063</v>
      </c>
      <c r="G14" s="3"/>
      <c r="H14" s="435"/>
      <c r="I14" s="455"/>
      <c r="J14" s="418"/>
      <c r="K14" s="452"/>
      <c r="L14" s="106" t="s">
        <v>624</v>
      </c>
    </row>
    <row r="15" spans="2:13" ht="24.75" customHeight="1" thickBot="1" x14ac:dyDescent="0.3">
      <c r="B15" s="186" t="s">
        <v>507</v>
      </c>
      <c r="C15" s="378"/>
      <c r="D15" s="378"/>
      <c r="E15" s="99" t="s">
        <v>706</v>
      </c>
      <c r="F15" s="100">
        <v>180</v>
      </c>
      <c r="G15" s="3"/>
      <c r="H15" s="435"/>
      <c r="I15" s="455"/>
      <c r="J15" s="418"/>
      <c r="K15" s="452"/>
      <c r="L15" s="106" t="s">
        <v>29</v>
      </c>
      <c r="M15" s="8"/>
    </row>
    <row r="16" spans="2:13" ht="15" customHeight="1" x14ac:dyDescent="0.25">
      <c r="B16" s="187" t="s">
        <v>508</v>
      </c>
      <c r="C16" s="374" t="s">
        <v>11</v>
      </c>
      <c r="D16" s="374" t="s">
        <v>32</v>
      </c>
      <c r="E16" s="395" t="s">
        <v>12</v>
      </c>
      <c r="F16" s="399">
        <v>180</v>
      </c>
      <c r="G16" s="3"/>
      <c r="H16" s="435"/>
      <c r="I16" s="455"/>
      <c r="J16" s="418"/>
      <c r="K16" s="452"/>
      <c r="L16" s="92" t="s">
        <v>31</v>
      </c>
    </row>
    <row r="17" spans="2:13" ht="15" customHeight="1" x14ac:dyDescent="0.25">
      <c r="B17" s="185" t="s">
        <v>509</v>
      </c>
      <c r="C17" s="377"/>
      <c r="D17" s="377"/>
      <c r="E17" s="381"/>
      <c r="F17" s="400"/>
      <c r="G17" s="3" t="s">
        <v>530</v>
      </c>
      <c r="H17" s="435"/>
      <c r="I17" s="455"/>
      <c r="J17" s="418"/>
      <c r="K17" s="452"/>
      <c r="L17" s="92" t="s">
        <v>1013</v>
      </c>
    </row>
    <row r="18" spans="2:13" ht="15" customHeight="1" x14ac:dyDescent="0.25">
      <c r="B18" s="185" t="s">
        <v>510</v>
      </c>
      <c r="C18" s="377"/>
      <c r="D18" s="377"/>
      <c r="E18" s="381"/>
      <c r="F18" s="400"/>
      <c r="G18" s="3"/>
      <c r="H18" s="435"/>
      <c r="I18" s="455"/>
      <c r="J18" s="418" t="s">
        <v>853</v>
      </c>
      <c r="K18" s="452" t="s">
        <v>616</v>
      </c>
      <c r="L18" s="89" t="s">
        <v>517</v>
      </c>
    </row>
    <row r="19" spans="2:13" ht="15" customHeight="1" x14ac:dyDescent="0.25">
      <c r="B19" s="185" t="s">
        <v>511</v>
      </c>
      <c r="C19" s="375"/>
      <c r="D19" s="377"/>
      <c r="E19" s="381"/>
      <c r="F19" s="401"/>
      <c r="G19" s="3"/>
      <c r="H19" s="435"/>
      <c r="I19" s="455"/>
      <c r="J19" s="419"/>
      <c r="K19" s="457"/>
      <c r="L19" s="89" t="s">
        <v>42</v>
      </c>
    </row>
    <row r="20" spans="2:13" ht="15" customHeight="1" x14ac:dyDescent="0.25">
      <c r="B20" s="75" t="s">
        <v>33</v>
      </c>
      <c r="C20" s="376" t="s">
        <v>34</v>
      </c>
      <c r="D20" s="377"/>
      <c r="E20" s="381" t="s">
        <v>18</v>
      </c>
      <c r="F20" s="380">
        <v>90</v>
      </c>
      <c r="G20" s="3"/>
      <c r="H20" s="435"/>
      <c r="I20" s="455"/>
      <c r="J20" s="419"/>
      <c r="K20" s="457"/>
      <c r="L20" s="89" t="s">
        <v>720</v>
      </c>
    </row>
    <row r="21" spans="2:13" ht="15" customHeight="1" x14ac:dyDescent="0.25">
      <c r="B21" s="75" t="s">
        <v>35</v>
      </c>
      <c r="C21" s="377"/>
      <c r="D21" s="377"/>
      <c r="E21" s="381"/>
      <c r="F21" s="380"/>
      <c r="G21" s="3"/>
      <c r="H21" s="435"/>
      <c r="I21" s="455"/>
      <c r="J21" s="419"/>
      <c r="K21" s="457"/>
      <c r="L21" s="89" t="s">
        <v>721</v>
      </c>
    </row>
    <row r="22" spans="2:13" ht="15" customHeight="1" x14ac:dyDescent="0.25">
      <c r="B22" s="75" t="s">
        <v>36</v>
      </c>
      <c r="C22" s="377"/>
      <c r="D22" s="377"/>
      <c r="E22" s="381"/>
      <c r="F22" s="380"/>
      <c r="G22" s="3"/>
      <c r="H22" s="435"/>
      <c r="I22" s="455"/>
      <c r="J22" s="418" t="s">
        <v>857</v>
      </c>
      <c r="K22" s="448" t="s">
        <v>45</v>
      </c>
      <c r="L22" s="89" t="s">
        <v>46</v>
      </c>
    </row>
    <row r="23" spans="2:13" ht="15" customHeight="1" x14ac:dyDescent="0.25">
      <c r="B23" s="75" t="s">
        <v>37</v>
      </c>
      <c r="C23" s="377"/>
      <c r="D23" s="377"/>
      <c r="E23" s="381"/>
      <c r="F23" s="380"/>
      <c r="G23" s="3"/>
      <c r="H23" s="435"/>
      <c r="I23" s="455"/>
      <c r="J23" s="419"/>
      <c r="K23" s="449"/>
      <c r="L23" s="89" t="s">
        <v>48</v>
      </c>
    </row>
    <row r="24" spans="2:13" ht="15" customHeight="1" thickBot="1" x14ac:dyDescent="0.3">
      <c r="B24" s="75" t="s">
        <v>38</v>
      </c>
      <c r="C24" s="377"/>
      <c r="D24" s="377"/>
      <c r="E24" s="381" t="s">
        <v>24</v>
      </c>
      <c r="F24" s="380">
        <v>30</v>
      </c>
      <c r="G24" s="3"/>
      <c r="H24" s="435"/>
      <c r="I24" s="456"/>
      <c r="J24" s="420"/>
      <c r="K24" s="450"/>
      <c r="L24" s="91" t="s">
        <v>50</v>
      </c>
    </row>
    <row r="25" spans="2:13" ht="15" customHeight="1" x14ac:dyDescent="0.25">
      <c r="B25" s="75" t="s">
        <v>39</v>
      </c>
      <c r="C25" s="377"/>
      <c r="D25" s="377"/>
      <c r="E25" s="381"/>
      <c r="F25" s="380"/>
      <c r="G25" s="3"/>
      <c r="H25" s="435"/>
      <c r="I25" s="388" t="s">
        <v>52</v>
      </c>
      <c r="J25" s="417" t="s">
        <v>1048</v>
      </c>
      <c r="K25" s="451" t="s">
        <v>518</v>
      </c>
      <c r="L25" s="88" t="s">
        <v>53</v>
      </c>
    </row>
    <row r="26" spans="2:13" ht="15" customHeight="1" x14ac:dyDescent="0.25">
      <c r="B26" s="75" t="s">
        <v>40</v>
      </c>
      <c r="C26" s="377"/>
      <c r="D26" s="377"/>
      <c r="E26" s="381"/>
      <c r="F26" s="380"/>
      <c r="G26" s="3"/>
      <c r="H26" s="435"/>
      <c r="I26" s="431"/>
      <c r="J26" s="418"/>
      <c r="K26" s="452"/>
      <c r="L26" s="89" t="s">
        <v>55</v>
      </c>
    </row>
    <row r="27" spans="2:13" ht="15" customHeight="1" x14ac:dyDescent="0.25">
      <c r="B27" s="75" t="s">
        <v>41</v>
      </c>
      <c r="C27" s="375"/>
      <c r="D27" s="377"/>
      <c r="E27" s="381"/>
      <c r="F27" s="380"/>
      <c r="G27" s="3"/>
      <c r="H27" s="435"/>
      <c r="I27" s="431"/>
      <c r="J27" s="418"/>
      <c r="K27" s="452"/>
      <c r="L27" s="458" t="s">
        <v>617</v>
      </c>
    </row>
    <row r="28" spans="2:13" ht="15" customHeight="1" thickBot="1" x14ac:dyDescent="0.3">
      <c r="B28" s="75" t="s">
        <v>43</v>
      </c>
      <c r="C28" s="376" t="s">
        <v>11</v>
      </c>
      <c r="D28" s="377"/>
      <c r="E28" s="422" t="s">
        <v>28</v>
      </c>
      <c r="F28" s="425">
        <v>7</v>
      </c>
      <c r="G28" s="3"/>
      <c r="H28" s="435"/>
      <c r="I28" s="432"/>
      <c r="J28" s="421"/>
      <c r="K28" s="453"/>
      <c r="L28" s="459"/>
      <c r="M28" t="s">
        <v>530</v>
      </c>
    </row>
    <row r="29" spans="2:13" ht="15" customHeight="1" x14ac:dyDescent="0.25">
      <c r="B29" s="75" t="s">
        <v>44</v>
      </c>
      <c r="C29" s="377"/>
      <c r="D29" s="377"/>
      <c r="E29" s="423"/>
      <c r="F29" s="400"/>
      <c r="G29" s="3"/>
      <c r="H29" s="435"/>
      <c r="I29" s="388" t="s">
        <v>59</v>
      </c>
      <c r="J29" s="426" t="s">
        <v>1049</v>
      </c>
      <c r="K29" s="391" t="s">
        <v>60</v>
      </c>
      <c r="L29" s="107" t="s">
        <v>625</v>
      </c>
      <c r="M29" s="9"/>
    </row>
    <row r="30" spans="2:13" ht="15" customHeight="1" x14ac:dyDescent="0.25">
      <c r="B30" s="75" t="s">
        <v>47</v>
      </c>
      <c r="C30" s="377"/>
      <c r="D30" s="377"/>
      <c r="E30" s="424"/>
      <c r="F30" s="401"/>
      <c r="G30" s="3"/>
      <c r="H30" s="435"/>
      <c r="I30" s="389"/>
      <c r="J30" s="419"/>
      <c r="K30" s="392"/>
      <c r="L30" s="93" t="s">
        <v>722</v>
      </c>
    </row>
    <row r="31" spans="2:13" ht="15" customHeight="1" x14ac:dyDescent="0.25">
      <c r="B31" s="75" t="s">
        <v>49</v>
      </c>
      <c r="C31" s="377"/>
      <c r="D31" s="377"/>
      <c r="E31" s="422" t="s">
        <v>611</v>
      </c>
      <c r="F31" s="425">
        <v>180</v>
      </c>
      <c r="G31" s="3"/>
      <c r="H31" s="435"/>
      <c r="I31" s="389"/>
      <c r="J31" s="419"/>
      <c r="K31" s="392"/>
      <c r="L31" s="93" t="s">
        <v>76</v>
      </c>
      <c r="M31" s="8"/>
    </row>
    <row r="32" spans="2:13" ht="17.25" customHeight="1" x14ac:dyDescent="0.25">
      <c r="B32" s="75" t="s">
        <v>51</v>
      </c>
      <c r="C32" s="377"/>
      <c r="D32" s="377"/>
      <c r="E32" s="424"/>
      <c r="F32" s="401"/>
      <c r="G32" s="3"/>
      <c r="H32" s="435"/>
      <c r="I32" s="389"/>
      <c r="J32" s="419"/>
      <c r="K32" s="392"/>
      <c r="L32" s="93" t="s">
        <v>77</v>
      </c>
    </row>
    <row r="33" spans="2:13" ht="15" customHeight="1" x14ac:dyDescent="0.25">
      <c r="B33" s="75" t="s">
        <v>54</v>
      </c>
      <c r="C33" s="377"/>
      <c r="D33" s="377"/>
      <c r="E33" s="429" t="s">
        <v>30</v>
      </c>
      <c r="F33" s="427">
        <v>60</v>
      </c>
      <c r="G33" s="3"/>
      <c r="H33" s="435"/>
      <c r="I33" s="389"/>
      <c r="J33" s="419"/>
      <c r="K33" s="392"/>
      <c r="L33" s="93" t="s">
        <v>78</v>
      </c>
    </row>
    <row r="34" spans="2:13" ht="15" customHeight="1" x14ac:dyDescent="0.25">
      <c r="B34" s="75" t="s">
        <v>56</v>
      </c>
      <c r="C34" s="377"/>
      <c r="D34" s="377"/>
      <c r="E34" s="430"/>
      <c r="F34" s="428"/>
      <c r="G34" s="3"/>
      <c r="H34" s="435"/>
      <c r="I34" s="389"/>
      <c r="J34" s="419"/>
      <c r="K34" s="392"/>
      <c r="L34" s="93" t="s">
        <v>79</v>
      </c>
      <c r="M34" t="s">
        <v>530</v>
      </c>
    </row>
    <row r="35" spans="2:13" x14ac:dyDescent="0.25">
      <c r="B35" s="75" t="s">
        <v>57</v>
      </c>
      <c r="C35" s="377"/>
      <c r="D35" s="377"/>
      <c r="E35" s="430"/>
      <c r="F35" s="428"/>
      <c r="G35" s="3"/>
      <c r="H35" s="435"/>
      <c r="I35" s="389"/>
      <c r="J35" s="419"/>
      <c r="K35" s="392"/>
      <c r="L35" s="93" t="s">
        <v>80</v>
      </c>
      <c r="M35" s="8"/>
    </row>
    <row r="36" spans="2:13" ht="21" customHeight="1" x14ac:dyDescent="0.25">
      <c r="B36" s="75" t="s">
        <v>58</v>
      </c>
      <c r="C36" s="377"/>
      <c r="D36" s="377"/>
      <c r="E36" s="367" t="s">
        <v>1055</v>
      </c>
      <c r="F36" s="368" t="s">
        <v>1063</v>
      </c>
      <c r="G36" s="3"/>
      <c r="H36" s="435"/>
      <c r="I36" s="389"/>
      <c r="J36" s="419"/>
      <c r="K36" s="392"/>
      <c r="L36" s="121" t="s">
        <v>81</v>
      </c>
    </row>
    <row r="37" spans="2:13" ht="21.75" customHeight="1" thickBot="1" x14ac:dyDescent="0.3">
      <c r="B37" s="76" t="s">
        <v>61</v>
      </c>
      <c r="C37" s="378"/>
      <c r="D37" s="378"/>
      <c r="E37" s="99" t="s">
        <v>706</v>
      </c>
      <c r="F37" s="100">
        <v>180</v>
      </c>
      <c r="G37" s="3"/>
      <c r="H37" s="435"/>
      <c r="I37" s="390"/>
      <c r="J37" s="420"/>
      <c r="K37" s="393"/>
      <c r="L37" s="122" t="s">
        <v>82</v>
      </c>
    </row>
    <row r="38" spans="2:13" ht="15" customHeight="1" x14ac:dyDescent="0.25">
      <c r="B38" s="74" t="s">
        <v>62</v>
      </c>
      <c r="C38" s="374" t="s">
        <v>11</v>
      </c>
      <c r="D38" s="374" t="s">
        <v>63</v>
      </c>
      <c r="E38" s="395" t="s">
        <v>12</v>
      </c>
      <c r="F38" s="379">
        <v>365</v>
      </c>
      <c r="G38" s="3"/>
      <c r="H38" s="435"/>
      <c r="I38" s="382" t="s">
        <v>727</v>
      </c>
      <c r="J38" s="442" t="s">
        <v>1050</v>
      </c>
      <c r="K38" s="385" t="s">
        <v>725</v>
      </c>
      <c r="L38" s="94" t="s">
        <v>521</v>
      </c>
      <c r="M38" s="9"/>
    </row>
    <row r="39" spans="2:13" x14ac:dyDescent="0.25">
      <c r="B39" s="75" t="s">
        <v>64</v>
      </c>
      <c r="C39" s="375"/>
      <c r="D39" s="377"/>
      <c r="E39" s="381"/>
      <c r="F39" s="380"/>
      <c r="G39" s="3"/>
      <c r="H39" s="435"/>
      <c r="I39" s="383"/>
      <c r="J39" s="443"/>
      <c r="K39" s="386"/>
      <c r="L39" s="95" t="s">
        <v>522</v>
      </c>
    </row>
    <row r="40" spans="2:13" x14ac:dyDescent="0.25">
      <c r="B40" s="75" t="s">
        <v>65</v>
      </c>
      <c r="C40" s="376" t="s">
        <v>34</v>
      </c>
      <c r="D40" s="377"/>
      <c r="E40" s="381" t="s">
        <v>18</v>
      </c>
      <c r="F40" s="380">
        <v>120</v>
      </c>
      <c r="G40" s="3"/>
      <c r="H40" s="435"/>
      <c r="I40" s="383"/>
      <c r="J40" s="443"/>
      <c r="K40" s="386"/>
      <c r="L40" s="95" t="s">
        <v>111</v>
      </c>
    </row>
    <row r="41" spans="2:13" x14ac:dyDescent="0.25">
      <c r="B41" s="75" t="s">
        <v>66</v>
      </c>
      <c r="C41" s="375"/>
      <c r="D41" s="377"/>
      <c r="E41" s="381"/>
      <c r="F41" s="380"/>
      <c r="G41" s="3"/>
      <c r="H41" s="435"/>
      <c r="I41" s="383"/>
      <c r="J41" s="443"/>
      <c r="K41" s="386"/>
      <c r="L41" s="95" t="s">
        <v>729</v>
      </c>
    </row>
    <row r="42" spans="2:13" ht="15" customHeight="1" x14ac:dyDescent="0.25">
      <c r="B42" s="75" t="s">
        <v>67</v>
      </c>
      <c r="C42" s="376" t="s">
        <v>11</v>
      </c>
      <c r="D42" s="377"/>
      <c r="E42" s="381" t="s">
        <v>24</v>
      </c>
      <c r="F42" s="380">
        <v>30</v>
      </c>
      <c r="G42" s="3"/>
      <c r="H42" s="435"/>
      <c r="I42" s="383"/>
      <c r="J42" s="443"/>
      <c r="K42" s="386"/>
      <c r="L42" s="96" t="s">
        <v>524</v>
      </c>
    </row>
    <row r="43" spans="2:13" ht="18.75" customHeight="1" thickBot="1" x14ac:dyDescent="0.3">
      <c r="B43" s="75" t="s">
        <v>68</v>
      </c>
      <c r="C43" s="377"/>
      <c r="D43" s="377"/>
      <c r="E43" s="381"/>
      <c r="F43" s="380"/>
      <c r="G43" s="3"/>
      <c r="H43" s="435"/>
      <c r="I43" s="384"/>
      <c r="J43" s="444"/>
      <c r="K43" s="387"/>
      <c r="L43" s="146" t="s">
        <v>619</v>
      </c>
    </row>
    <row r="44" spans="2:13" ht="15" customHeight="1" x14ac:dyDescent="0.25">
      <c r="B44" s="75" t="s">
        <v>69</v>
      </c>
      <c r="C44" s="377"/>
      <c r="D44" s="377"/>
      <c r="E44" s="308" t="s">
        <v>28</v>
      </c>
      <c r="F44" s="344">
        <v>7</v>
      </c>
      <c r="G44" s="3"/>
      <c r="H44" s="435"/>
      <c r="I44" s="460" t="s">
        <v>610</v>
      </c>
      <c r="J44" s="445" t="s">
        <v>1051</v>
      </c>
      <c r="K44" s="462" t="s">
        <v>607</v>
      </c>
      <c r="L44" s="145" t="s">
        <v>626</v>
      </c>
    </row>
    <row r="45" spans="2:13" x14ac:dyDescent="0.25">
      <c r="B45" s="75" t="s">
        <v>70</v>
      </c>
      <c r="C45" s="377"/>
      <c r="D45" s="377"/>
      <c r="E45" s="301" t="s">
        <v>611</v>
      </c>
      <c r="F45" s="299">
        <v>180</v>
      </c>
      <c r="G45" s="3"/>
      <c r="H45" s="435"/>
      <c r="I45" s="461"/>
      <c r="J45" s="446"/>
      <c r="K45" s="463"/>
      <c r="L45" s="125" t="s">
        <v>627</v>
      </c>
    </row>
    <row r="46" spans="2:13" ht="21" customHeight="1" x14ac:dyDescent="0.25">
      <c r="B46" s="75" t="s">
        <v>71</v>
      </c>
      <c r="C46" s="375"/>
      <c r="D46" s="377"/>
      <c r="E46" s="171" t="s">
        <v>30</v>
      </c>
      <c r="F46" s="172">
        <v>120</v>
      </c>
      <c r="G46" s="3"/>
      <c r="H46" s="435"/>
      <c r="I46" s="461"/>
      <c r="J46" s="446"/>
      <c r="K46" s="463"/>
      <c r="L46" s="125" t="s">
        <v>608</v>
      </c>
    </row>
    <row r="47" spans="2:13" ht="18.75" customHeight="1" x14ac:dyDescent="0.25">
      <c r="B47" s="75" t="s">
        <v>72</v>
      </c>
      <c r="C47" s="376" t="s">
        <v>73</v>
      </c>
      <c r="D47" s="377"/>
      <c r="E47" s="367" t="s">
        <v>1055</v>
      </c>
      <c r="F47" s="368" t="s">
        <v>1063</v>
      </c>
      <c r="G47" s="3"/>
      <c r="H47" s="435"/>
      <c r="I47" s="461"/>
      <c r="J47" s="446"/>
      <c r="K47" s="463"/>
      <c r="L47" s="125" t="s">
        <v>628</v>
      </c>
    </row>
    <row r="48" spans="2:13" ht="15.75" thickBot="1" x14ac:dyDescent="0.3">
      <c r="B48" s="76" t="s">
        <v>74</v>
      </c>
      <c r="C48" s="378"/>
      <c r="D48" s="378"/>
      <c r="E48" s="99" t="s">
        <v>706</v>
      </c>
      <c r="F48" s="59">
        <v>180</v>
      </c>
      <c r="G48" s="3"/>
      <c r="H48" s="435"/>
      <c r="I48" s="461"/>
      <c r="J48" s="446"/>
      <c r="K48" s="463"/>
      <c r="L48" s="125" t="s">
        <v>609</v>
      </c>
    </row>
    <row r="49" spans="2:13" x14ac:dyDescent="0.25">
      <c r="H49" s="435"/>
      <c r="I49" s="461"/>
      <c r="J49" s="446"/>
      <c r="K49" s="463"/>
      <c r="L49" s="125" t="s">
        <v>819</v>
      </c>
    </row>
    <row r="50" spans="2:13" ht="24.75" customHeight="1" thickBot="1" x14ac:dyDescent="0.3">
      <c r="B50" s="373" t="s">
        <v>1064</v>
      </c>
      <c r="C50" s="373"/>
      <c r="D50" s="373"/>
      <c r="E50" s="373"/>
      <c r="F50" s="373"/>
      <c r="H50" s="435"/>
      <c r="I50" s="461"/>
      <c r="J50" s="446"/>
      <c r="K50" s="463"/>
      <c r="L50" s="126" t="s">
        <v>1020</v>
      </c>
    </row>
    <row r="51" spans="2:13" ht="15" customHeight="1" x14ac:dyDescent="0.25">
      <c r="B51" s="373"/>
      <c r="C51" s="373"/>
      <c r="D51" s="373"/>
      <c r="E51" s="373"/>
      <c r="F51" s="373"/>
      <c r="G51" t="s">
        <v>530</v>
      </c>
      <c r="H51" s="435"/>
      <c r="I51" s="408" t="s">
        <v>726</v>
      </c>
      <c r="J51" s="437" t="s">
        <v>1057</v>
      </c>
      <c r="K51" s="410" t="s">
        <v>1021</v>
      </c>
      <c r="L51" s="118" t="s">
        <v>708</v>
      </c>
    </row>
    <row r="52" spans="2:13" x14ac:dyDescent="0.25">
      <c r="H52" s="435"/>
      <c r="I52" s="409"/>
      <c r="J52" s="447"/>
      <c r="K52" s="411"/>
      <c r="L52" s="138" t="s">
        <v>705</v>
      </c>
    </row>
    <row r="53" spans="2:13" ht="15.75" thickBot="1" x14ac:dyDescent="0.3">
      <c r="C53" s="7">
        <v>44</v>
      </c>
      <c r="F53" t="s">
        <v>530</v>
      </c>
      <c r="H53" s="435"/>
      <c r="I53" s="409"/>
      <c r="J53" s="447"/>
      <c r="K53" s="411"/>
      <c r="L53" s="138" t="s">
        <v>709</v>
      </c>
    </row>
    <row r="54" spans="2:13" x14ac:dyDescent="0.25">
      <c r="C54" s="7"/>
      <c r="H54" s="435"/>
      <c r="I54" s="408" t="s">
        <v>1062</v>
      </c>
      <c r="J54" s="437" t="s">
        <v>1060</v>
      </c>
      <c r="K54" s="410" t="s">
        <v>1056</v>
      </c>
      <c r="L54" s="440" t="s">
        <v>1058</v>
      </c>
    </row>
    <row r="55" spans="2:13" ht="15.75" thickBot="1" x14ac:dyDescent="0.3">
      <c r="C55" s="7"/>
      <c r="H55" s="436"/>
      <c r="I55" s="433"/>
      <c r="J55" s="438"/>
      <c r="K55" s="439"/>
      <c r="L55" s="441"/>
    </row>
    <row r="56" spans="2:13" ht="15" customHeight="1" x14ac:dyDescent="0.25">
      <c r="B56" s="55"/>
      <c r="C56" s="55"/>
      <c r="D56" s="394"/>
      <c r="E56" s="394"/>
      <c r="F56" s="394"/>
      <c r="H56" s="402" t="s">
        <v>612</v>
      </c>
      <c r="I56" s="388" t="s">
        <v>30</v>
      </c>
      <c r="J56" s="412" t="s">
        <v>866</v>
      </c>
      <c r="K56" s="405" t="s">
        <v>83</v>
      </c>
      <c r="L56" s="88" t="s">
        <v>84</v>
      </c>
      <c r="M56" s="8"/>
    </row>
    <row r="57" spans="2:13" x14ac:dyDescent="0.25">
      <c r="B57" s="55"/>
      <c r="C57" s="55"/>
      <c r="D57" s="394"/>
      <c r="E57" s="394"/>
      <c r="F57" s="394"/>
      <c r="H57" s="403"/>
      <c r="I57" s="389"/>
      <c r="J57" s="413"/>
      <c r="K57" s="406"/>
      <c r="L57" s="89" t="s">
        <v>85</v>
      </c>
      <c r="M57" s="8"/>
    </row>
    <row r="58" spans="2:13" x14ac:dyDescent="0.25">
      <c r="C58" s="7"/>
      <c r="H58" s="403"/>
      <c r="I58" s="389"/>
      <c r="J58" s="413"/>
      <c r="K58" s="406"/>
      <c r="L58" s="89" t="s">
        <v>86</v>
      </c>
      <c r="M58" s="8"/>
    </row>
    <row r="59" spans="2:13" x14ac:dyDescent="0.25">
      <c r="C59" s="7"/>
      <c r="H59" s="403"/>
      <c r="I59" s="389"/>
      <c r="J59" s="413"/>
      <c r="K59" s="406"/>
      <c r="L59" s="89" t="s">
        <v>87</v>
      </c>
      <c r="M59" s="8"/>
    </row>
    <row r="60" spans="2:13" x14ac:dyDescent="0.25">
      <c r="C60" s="7"/>
      <c r="H60" s="403"/>
      <c r="I60" s="389"/>
      <c r="J60" s="413"/>
      <c r="K60" s="406"/>
      <c r="L60" s="89" t="s">
        <v>88</v>
      </c>
      <c r="M60" s="8"/>
    </row>
    <row r="61" spans="2:13" ht="15" customHeight="1" x14ac:dyDescent="0.25">
      <c r="C61" s="7"/>
      <c r="H61" s="403"/>
      <c r="I61" s="389"/>
      <c r="J61" s="413"/>
      <c r="K61" s="406"/>
      <c r="L61" s="89" t="s">
        <v>89</v>
      </c>
      <c r="M61" s="8"/>
    </row>
    <row r="62" spans="2:13" ht="15.75" customHeight="1" x14ac:dyDescent="0.25">
      <c r="C62" s="7"/>
      <c r="H62" s="403"/>
      <c r="I62" s="389"/>
      <c r="J62" s="413"/>
      <c r="K62" s="406"/>
      <c r="L62" s="89" t="s">
        <v>90</v>
      </c>
      <c r="M62" s="8"/>
    </row>
    <row r="63" spans="2:13" x14ac:dyDescent="0.25">
      <c r="C63" s="7"/>
      <c r="H63" s="403"/>
      <c r="I63" s="389"/>
      <c r="J63" s="413"/>
      <c r="K63" s="406"/>
      <c r="L63" s="89" t="s">
        <v>91</v>
      </c>
    </row>
    <row r="64" spans="2:13" x14ac:dyDescent="0.25">
      <c r="C64" s="7"/>
      <c r="H64" s="403"/>
      <c r="I64" s="389"/>
      <c r="J64" s="413"/>
      <c r="K64" s="406"/>
      <c r="L64" s="89" t="s">
        <v>92</v>
      </c>
    </row>
    <row r="65" spans="3:13" ht="15.75" thickBot="1" x14ac:dyDescent="0.3">
      <c r="C65" s="7"/>
      <c r="H65" s="404"/>
      <c r="I65" s="390"/>
      <c r="J65" s="414"/>
      <c r="K65" s="407"/>
      <c r="L65" s="91" t="s">
        <v>93</v>
      </c>
    </row>
    <row r="66" spans="3:13" ht="15" customHeight="1" x14ac:dyDescent="0.25">
      <c r="C66" s="7"/>
      <c r="H66" s="1"/>
      <c r="I66" s="1"/>
      <c r="J66" s="335"/>
      <c r="K66" s="1"/>
      <c r="L66" s="1"/>
    </row>
    <row r="67" spans="3:13" ht="15" customHeight="1" x14ac:dyDescent="0.25">
      <c r="C67" s="7"/>
      <c r="J67" s="336"/>
    </row>
    <row r="68" spans="3:13" ht="15" customHeight="1" x14ac:dyDescent="0.25">
      <c r="C68" s="7"/>
      <c r="J68" s="336"/>
    </row>
    <row r="69" spans="3:13" x14ac:dyDescent="0.25">
      <c r="C69" s="7"/>
    </row>
    <row r="70" spans="3:13" ht="15" customHeight="1" x14ac:dyDescent="0.25">
      <c r="C70" s="7"/>
    </row>
    <row r="71" spans="3:13" x14ac:dyDescent="0.25">
      <c r="C71" s="7"/>
    </row>
    <row r="72" spans="3:13" x14ac:dyDescent="0.25">
      <c r="C72" s="7"/>
    </row>
    <row r="73" spans="3:13" x14ac:dyDescent="0.25">
      <c r="C73" s="7"/>
    </row>
    <row r="74" spans="3:13" ht="15" customHeight="1" x14ac:dyDescent="0.25">
      <c r="C74" s="7"/>
    </row>
    <row r="75" spans="3:13" x14ac:dyDescent="0.25">
      <c r="C75" s="7"/>
    </row>
    <row r="76" spans="3:13" ht="15" customHeight="1" x14ac:dyDescent="0.25">
      <c r="C76" s="7"/>
    </row>
    <row r="77" spans="3:13" x14ac:dyDescent="0.25">
      <c r="C77" s="7"/>
      <c r="H77" s="1"/>
      <c r="I77" s="1"/>
      <c r="J77" s="1"/>
      <c r="K77" s="1"/>
      <c r="L77" s="9"/>
    </row>
    <row r="78" spans="3:13" x14ac:dyDescent="0.25">
      <c r="C78" s="7"/>
      <c r="H78" s="1"/>
      <c r="I78" s="1"/>
      <c r="J78" s="1"/>
      <c r="K78" s="1"/>
      <c r="L78" s="9"/>
    </row>
    <row r="79" spans="3:13" ht="15" customHeight="1" x14ac:dyDescent="0.25">
      <c r="C79" s="7"/>
      <c r="H79" s="1"/>
      <c r="I79" s="1"/>
      <c r="J79" s="1"/>
      <c r="K79" s="1"/>
      <c r="L79" s="1"/>
    </row>
    <row r="80" spans="3:13" x14ac:dyDescent="0.25">
      <c r="C80" s="7"/>
      <c r="H80" s="1"/>
      <c r="I80" s="1"/>
      <c r="J80" s="1"/>
      <c r="K80" s="1"/>
      <c r="L80" s="1"/>
      <c r="M80" s="8"/>
    </row>
    <row r="81" spans="3:13" x14ac:dyDescent="0.25">
      <c r="C81" s="7"/>
      <c r="H81" s="1"/>
      <c r="I81" s="1"/>
      <c r="J81" s="1"/>
      <c r="K81" s="1"/>
      <c r="L81" s="1"/>
      <c r="M81" s="8"/>
    </row>
    <row r="82" spans="3:13" x14ac:dyDescent="0.25">
      <c r="C82" s="7"/>
      <c r="H82" s="1"/>
      <c r="I82" s="1"/>
      <c r="J82" s="1"/>
      <c r="K82" s="1"/>
      <c r="L82" s="1"/>
      <c r="M82" s="8"/>
    </row>
    <row r="83" spans="3:13" x14ac:dyDescent="0.25">
      <c r="C83" s="7"/>
      <c r="H83" s="1"/>
      <c r="I83" s="1"/>
      <c r="J83" s="1"/>
      <c r="K83" s="1"/>
      <c r="L83" s="1"/>
      <c r="M83" s="8"/>
    </row>
    <row r="84" spans="3:13" x14ac:dyDescent="0.25">
      <c r="C84" s="7"/>
      <c r="H84" s="1"/>
      <c r="I84" s="1"/>
      <c r="J84" s="1"/>
      <c r="K84" s="1"/>
      <c r="L84" s="1"/>
      <c r="M84" s="8"/>
    </row>
    <row r="85" spans="3:13" x14ac:dyDescent="0.25">
      <c r="C85" s="7"/>
      <c r="H85" s="1"/>
      <c r="I85" s="1"/>
      <c r="J85" s="1"/>
      <c r="K85" s="1"/>
      <c r="L85" s="1"/>
      <c r="M85" s="8"/>
    </row>
    <row r="86" spans="3:13" x14ac:dyDescent="0.25">
      <c r="C86" s="7"/>
      <c r="H86" s="1"/>
      <c r="I86" s="1"/>
      <c r="J86" s="1"/>
      <c r="K86" s="1"/>
      <c r="L86" s="1"/>
      <c r="M86" s="8"/>
    </row>
    <row r="87" spans="3:13" ht="15" customHeight="1" x14ac:dyDescent="0.25">
      <c r="C87" s="7"/>
      <c r="H87" s="1"/>
      <c r="I87" s="1"/>
      <c r="J87" s="1"/>
      <c r="K87" s="1"/>
      <c r="L87" s="1"/>
      <c r="M87" s="8"/>
    </row>
    <row r="88" spans="3:13" s="54" customFormat="1" ht="15" customHeight="1" x14ac:dyDescent="0.25">
      <c r="C88" s="73"/>
      <c r="H88" s="1"/>
      <c r="I88" s="1"/>
      <c r="J88" s="1"/>
      <c r="K88" s="1"/>
      <c r="L88" s="1"/>
      <c r="M88" s="8"/>
    </row>
    <row r="89" spans="3:13" s="54" customFormat="1" ht="15" customHeight="1" x14ac:dyDescent="0.25">
      <c r="C89" s="73"/>
      <c r="H89"/>
      <c r="I89"/>
      <c r="J89"/>
      <c r="K89"/>
      <c r="L89"/>
      <c r="M89"/>
    </row>
    <row r="90" spans="3:13" s="54" customFormat="1" x14ac:dyDescent="0.25">
      <c r="C90" s="73"/>
      <c r="H90"/>
      <c r="I90"/>
      <c r="J90"/>
      <c r="K90"/>
      <c r="L90"/>
      <c r="M90"/>
    </row>
    <row r="91" spans="3:13" s="54" customFormat="1" ht="15" customHeight="1" x14ac:dyDescent="0.25">
      <c r="C91" s="73"/>
      <c r="H91"/>
      <c r="I91"/>
      <c r="J91"/>
      <c r="K91"/>
      <c r="L91"/>
      <c r="M91"/>
    </row>
    <row r="92" spans="3:13" s="54" customFormat="1" x14ac:dyDescent="0.25">
      <c r="C92" s="73"/>
      <c r="H92"/>
      <c r="I92"/>
      <c r="J92"/>
      <c r="K92"/>
      <c r="L92"/>
      <c r="M92"/>
    </row>
    <row r="93" spans="3:13" s="54" customFormat="1" x14ac:dyDescent="0.25">
      <c r="C93" s="73"/>
      <c r="H93"/>
      <c r="I93"/>
      <c r="J93"/>
      <c r="K93"/>
      <c r="L93"/>
      <c r="M93"/>
    </row>
    <row r="94" spans="3:13" s="54" customFormat="1" x14ac:dyDescent="0.25">
      <c r="C94" s="73"/>
      <c r="H94"/>
      <c r="I94"/>
      <c r="J94"/>
      <c r="K94"/>
      <c r="L94"/>
      <c r="M94"/>
    </row>
    <row r="95" spans="3:13" s="54" customFormat="1" x14ac:dyDescent="0.25">
      <c r="C95" s="73"/>
      <c r="H95"/>
      <c r="I95"/>
      <c r="J95"/>
      <c r="K95"/>
      <c r="L95"/>
      <c r="M95"/>
    </row>
    <row r="96" spans="3:13" s="54" customFormat="1" x14ac:dyDescent="0.25">
      <c r="C96" s="73"/>
      <c r="H96"/>
      <c r="I96"/>
      <c r="J96"/>
      <c r="K96"/>
      <c r="L96"/>
      <c r="M96"/>
    </row>
    <row r="97" spans="3:13" s="54" customFormat="1" x14ac:dyDescent="0.25">
      <c r="C97" s="73"/>
      <c r="H97"/>
      <c r="I97"/>
      <c r="J97"/>
      <c r="K97"/>
      <c r="L97"/>
      <c r="M97"/>
    </row>
    <row r="98" spans="3:13" s="54" customFormat="1" x14ac:dyDescent="0.25">
      <c r="C98" s="73"/>
      <c r="H98"/>
      <c r="I98"/>
      <c r="J98"/>
      <c r="K98"/>
      <c r="L98"/>
      <c r="M98"/>
    </row>
    <row r="99" spans="3:13" s="54" customFormat="1" x14ac:dyDescent="0.25">
      <c r="C99" s="73"/>
      <c r="H99"/>
      <c r="I99"/>
      <c r="J99"/>
      <c r="K99"/>
      <c r="L99"/>
      <c r="M99"/>
    </row>
    <row r="100" spans="3:13" s="54" customFormat="1" x14ac:dyDescent="0.25">
      <c r="C100" s="73"/>
      <c r="H100"/>
      <c r="I100"/>
      <c r="J100"/>
      <c r="K100"/>
      <c r="L100"/>
      <c r="M100"/>
    </row>
    <row r="101" spans="3:13" x14ac:dyDescent="0.25">
      <c r="C101" s="7"/>
    </row>
    <row r="102" spans="3:13" x14ac:dyDescent="0.25">
      <c r="C102" s="7"/>
    </row>
    <row r="103" spans="3:13" x14ac:dyDescent="0.25">
      <c r="C103" s="7"/>
    </row>
    <row r="104" spans="3:13" x14ac:dyDescent="0.25">
      <c r="C104" s="7"/>
    </row>
    <row r="105" spans="3:13" x14ac:dyDescent="0.25">
      <c r="C105" s="7"/>
    </row>
    <row r="106" spans="3:13" x14ac:dyDescent="0.25">
      <c r="C106" s="7">
        <v>44</v>
      </c>
    </row>
    <row r="107" spans="3:13" x14ac:dyDescent="0.25">
      <c r="C107" s="7"/>
    </row>
    <row r="108" spans="3:13" x14ac:dyDescent="0.25">
      <c r="C108" s="7">
        <v>143</v>
      </c>
    </row>
    <row r="109" spans="3:13" x14ac:dyDescent="0.25">
      <c r="C109" s="7"/>
    </row>
    <row r="110" spans="3:13" x14ac:dyDescent="0.25">
      <c r="C110" s="7">
        <v>583</v>
      </c>
    </row>
    <row r="111" spans="3:13" x14ac:dyDescent="0.25">
      <c r="C111" s="7"/>
    </row>
    <row r="112" spans="3:13" x14ac:dyDescent="0.25">
      <c r="C112" s="7">
        <v>132</v>
      </c>
    </row>
  </sheetData>
  <sheetProtection password="E119" sheet="1" objects="1" scenarios="1"/>
  <mergeCells count="72">
    <mergeCell ref="I54:I55"/>
    <mergeCell ref="H5:H55"/>
    <mergeCell ref="J54:J55"/>
    <mergeCell ref="K54:K55"/>
    <mergeCell ref="L54:L55"/>
    <mergeCell ref="J38:J43"/>
    <mergeCell ref="J44:J50"/>
    <mergeCell ref="J51:J53"/>
    <mergeCell ref="K22:K24"/>
    <mergeCell ref="K25:K28"/>
    <mergeCell ref="I10:I24"/>
    <mergeCell ref="K10:K17"/>
    <mergeCell ref="K18:K21"/>
    <mergeCell ref="L27:L28"/>
    <mergeCell ref="I44:I50"/>
    <mergeCell ref="K44:K50"/>
    <mergeCell ref="E28:E30"/>
    <mergeCell ref="F28:F30"/>
    <mergeCell ref="E31:E32"/>
    <mergeCell ref="F31:F32"/>
    <mergeCell ref="J29:J37"/>
    <mergeCell ref="F33:F35"/>
    <mergeCell ref="E33:E35"/>
    <mergeCell ref="I25:I28"/>
    <mergeCell ref="J56:J65"/>
    <mergeCell ref="J7:J8"/>
    <mergeCell ref="J10:J17"/>
    <mergeCell ref="J18:J21"/>
    <mergeCell ref="J22:J24"/>
    <mergeCell ref="J25:J28"/>
    <mergeCell ref="D57:F57"/>
    <mergeCell ref="E38:E39"/>
    <mergeCell ref="I2:L2"/>
    <mergeCell ref="D5:D15"/>
    <mergeCell ref="F9:F10"/>
    <mergeCell ref="K7:K8"/>
    <mergeCell ref="I5:I9"/>
    <mergeCell ref="D16:D37"/>
    <mergeCell ref="E16:E19"/>
    <mergeCell ref="F16:F19"/>
    <mergeCell ref="H56:H65"/>
    <mergeCell ref="I56:I65"/>
    <mergeCell ref="K56:K65"/>
    <mergeCell ref="I51:I53"/>
    <mergeCell ref="K51:K53"/>
    <mergeCell ref="D56:F56"/>
    <mergeCell ref="I38:I43"/>
    <mergeCell ref="K38:K43"/>
    <mergeCell ref="I29:I37"/>
    <mergeCell ref="K29:K37"/>
    <mergeCell ref="C5:C15"/>
    <mergeCell ref="C16:C19"/>
    <mergeCell ref="C20:C27"/>
    <mergeCell ref="C28:C37"/>
    <mergeCell ref="E7:E8"/>
    <mergeCell ref="F7:F8"/>
    <mergeCell ref="E9:E10"/>
    <mergeCell ref="E24:E27"/>
    <mergeCell ref="F24:F27"/>
    <mergeCell ref="E20:E23"/>
    <mergeCell ref="F20:F23"/>
    <mergeCell ref="D38:D48"/>
    <mergeCell ref="B50:F51"/>
    <mergeCell ref="C38:C39"/>
    <mergeCell ref="C40:C41"/>
    <mergeCell ref="C42:C46"/>
    <mergeCell ref="C47:C48"/>
    <mergeCell ref="F38:F39"/>
    <mergeCell ref="E40:E41"/>
    <mergeCell ref="F40:F41"/>
    <mergeCell ref="E42:E43"/>
    <mergeCell ref="F42:F43"/>
  </mergeCells>
  <pageMargins left="0.7" right="0.7" top="0.75" bottom="0.75" header="0.3" footer="0.3"/>
  <pageSetup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87"/>
  <sheetViews>
    <sheetView showGridLines="0" zoomScale="60" zoomScaleNormal="60" workbookViewId="0">
      <pane ySplit="1" topLeftCell="A2" activePane="bottomLeft" state="frozen"/>
      <selection pane="bottomLeft" activeCell="N38" sqref="N38"/>
    </sheetView>
  </sheetViews>
  <sheetFormatPr baseColWidth="10" defaultRowHeight="15" x14ac:dyDescent="0.25"/>
  <cols>
    <col min="2" max="2" width="12.140625" customWidth="1"/>
    <col min="3" max="3" width="18.5703125" customWidth="1"/>
    <col min="4" max="4" width="11.85546875" customWidth="1"/>
    <col min="5" max="6" width="11.42578125" customWidth="1"/>
    <col min="9" max="9" width="16.7109375" customWidth="1"/>
    <col min="10" max="11" width="11.28515625" customWidth="1"/>
    <col min="12" max="12" width="10.7109375" customWidth="1"/>
    <col min="13" max="13" width="25.85546875" bestFit="1" customWidth="1"/>
    <col min="14" max="14" width="14.42578125" customWidth="1"/>
    <col min="15" max="15" width="36.7109375" customWidth="1"/>
    <col min="16" max="16" width="35" customWidth="1"/>
    <col min="17" max="17" width="29.85546875" customWidth="1"/>
    <col min="18" max="18" width="72.28515625" customWidth="1"/>
    <col min="19" max="19" width="24" customWidth="1"/>
    <col min="20" max="20" width="25" customWidth="1"/>
    <col min="21" max="21" width="7.7109375" customWidth="1"/>
  </cols>
  <sheetData>
    <row r="3" spans="1:21" ht="20.25" x14ac:dyDescent="0.3">
      <c r="O3" s="396"/>
      <c r="P3" s="396"/>
      <c r="Q3" s="396"/>
      <c r="R3" s="84"/>
      <c r="S3" s="84"/>
      <c r="T3" s="84"/>
      <c r="U3" s="84"/>
    </row>
    <row r="4" spans="1:21" ht="15.75" thickBot="1" x14ac:dyDescent="0.3"/>
    <row r="5" spans="1:21" ht="15" customHeight="1" x14ac:dyDescent="0.4">
      <c r="B5" s="512" t="s">
        <v>277</v>
      </c>
      <c r="C5" s="513"/>
      <c r="D5" s="312"/>
      <c r="E5" s="312"/>
      <c r="F5" s="313"/>
      <c r="G5" s="77"/>
      <c r="H5" s="479" t="s">
        <v>430</v>
      </c>
      <c r="I5" s="480"/>
      <c r="J5" s="78"/>
      <c r="K5" s="79"/>
      <c r="L5" s="80"/>
      <c r="N5" s="527" t="s">
        <v>5</v>
      </c>
      <c r="O5" s="529" t="s">
        <v>6</v>
      </c>
      <c r="P5" s="525" t="s">
        <v>1046</v>
      </c>
      <c r="Q5" s="507" t="s">
        <v>7</v>
      </c>
      <c r="R5" s="507" t="s">
        <v>8</v>
      </c>
      <c r="S5" s="174" t="s">
        <v>820</v>
      </c>
      <c r="T5" s="53"/>
    </row>
    <row r="6" spans="1:21" ht="15.75" customHeight="1" thickBot="1" x14ac:dyDescent="0.45">
      <c r="B6" s="514"/>
      <c r="C6" s="515"/>
      <c r="D6" s="314"/>
      <c r="E6" s="314"/>
      <c r="F6" s="315"/>
      <c r="G6" s="77"/>
      <c r="H6" s="481"/>
      <c r="I6" s="482"/>
      <c r="J6" s="81"/>
      <c r="K6" s="82"/>
      <c r="L6" s="83"/>
      <c r="N6" s="528"/>
      <c r="O6" s="530"/>
      <c r="P6" s="526"/>
      <c r="Q6" s="531"/>
      <c r="R6" s="508"/>
      <c r="S6" s="175" t="s">
        <v>823</v>
      </c>
      <c r="T6" s="53"/>
    </row>
    <row r="7" spans="1:21" ht="30.75" customHeight="1" thickBot="1" x14ac:dyDescent="0.3">
      <c r="B7" s="85"/>
      <c r="C7" s="86" t="s">
        <v>94</v>
      </c>
      <c r="D7" s="324" t="s">
        <v>95</v>
      </c>
      <c r="E7" s="325" t="s">
        <v>96</v>
      </c>
      <c r="F7" s="326" t="s">
        <v>97</v>
      </c>
      <c r="G7" s="323"/>
      <c r="H7" s="51"/>
      <c r="I7" s="52" t="s">
        <v>94</v>
      </c>
      <c r="J7" s="330" t="s">
        <v>95</v>
      </c>
      <c r="K7" s="331" t="s">
        <v>96</v>
      </c>
      <c r="L7" s="332" t="s">
        <v>97</v>
      </c>
      <c r="N7" s="434" t="s">
        <v>615</v>
      </c>
      <c r="O7" s="522" t="s">
        <v>723</v>
      </c>
      <c r="P7" s="339"/>
      <c r="Q7" s="516" t="s">
        <v>125</v>
      </c>
      <c r="R7" s="472" t="s">
        <v>613</v>
      </c>
      <c r="S7" s="464">
        <v>2</v>
      </c>
      <c r="T7" s="149"/>
    </row>
    <row r="8" spans="1:21" ht="22.5" customHeight="1" x14ac:dyDescent="0.25">
      <c r="A8" s="7">
        <v>1</v>
      </c>
      <c r="B8" s="496" t="s">
        <v>98</v>
      </c>
      <c r="C8" s="322" t="s">
        <v>99</v>
      </c>
      <c r="D8" s="56">
        <v>782</v>
      </c>
      <c r="E8" s="309">
        <v>924</v>
      </c>
      <c r="F8" s="327">
        <v>146.1</v>
      </c>
      <c r="H8" s="483" t="s">
        <v>98</v>
      </c>
      <c r="I8" s="322" t="s">
        <v>224</v>
      </c>
      <c r="J8" s="317">
        <v>16504</v>
      </c>
      <c r="K8" s="295">
        <v>17019</v>
      </c>
      <c r="L8" s="300">
        <v>451.7</v>
      </c>
      <c r="N8" s="435"/>
      <c r="O8" s="523"/>
      <c r="P8" s="341" t="s">
        <v>1054</v>
      </c>
      <c r="Q8" s="517"/>
      <c r="R8" s="473"/>
      <c r="S8" s="465"/>
      <c r="T8" s="149"/>
    </row>
    <row r="9" spans="1:21" ht="26.25" customHeight="1" thickBot="1" x14ac:dyDescent="0.3">
      <c r="A9" s="7"/>
      <c r="B9" s="497"/>
      <c r="C9" s="297" t="s">
        <v>100</v>
      </c>
      <c r="D9" s="57">
        <v>780</v>
      </c>
      <c r="E9" s="296">
        <v>923</v>
      </c>
      <c r="F9" s="297">
        <v>150</v>
      </c>
      <c r="H9" s="484"/>
      <c r="I9" s="60" t="s">
        <v>225</v>
      </c>
      <c r="J9" s="319">
        <v>16495</v>
      </c>
      <c r="K9" s="296">
        <v>17012</v>
      </c>
      <c r="L9" s="297">
        <v>458.15</v>
      </c>
      <c r="N9" s="435"/>
      <c r="O9" s="524"/>
      <c r="P9" s="340"/>
      <c r="Q9" s="518"/>
      <c r="R9" s="192" t="s">
        <v>614</v>
      </c>
      <c r="S9" s="466"/>
      <c r="T9" s="149"/>
    </row>
    <row r="10" spans="1:21" ht="21" customHeight="1" x14ac:dyDescent="0.25">
      <c r="A10" s="7">
        <f>A8+1</f>
        <v>2</v>
      </c>
      <c r="B10" s="497"/>
      <c r="C10" s="297" t="s">
        <v>101</v>
      </c>
      <c r="D10" s="57">
        <v>4281</v>
      </c>
      <c r="E10" s="296">
        <v>4581</v>
      </c>
      <c r="F10" s="328">
        <v>246.25</v>
      </c>
      <c r="H10" s="485"/>
      <c r="I10" s="60" t="s">
        <v>226</v>
      </c>
      <c r="J10" s="319">
        <v>13602</v>
      </c>
      <c r="K10" s="296">
        <v>13681</v>
      </c>
      <c r="L10" s="297">
        <v>540</v>
      </c>
      <c r="N10" s="435"/>
      <c r="O10" s="408" t="s">
        <v>706</v>
      </c>
      <c r="P10" s="437" t="s">
        <v>1053</v>
      </c>
      <c r="Q10" s="410" t="s">
        <v>1021</v>
      </c>
      <c r="R10" s="190" t="s">
        <v>710</v>
      </c>
      <c r="S10" s="474">
        <v>180</v>
      </c>
      <c r="T10" s="184"/>
    </row>
    <row r="11" spans="1:21" ht="20.25" customHeight="1" thickBot="1" x14ac:dyDescent="0.3">
      <c r="A11" s="7">
        <f t="shared" ref="A11:A74" si="0">A10+1</f>
        <v>3</v>
      </c>
      <c r="B11" s="497"/>
      <c r="C11" s="297" t="s">
        <v>102</v>
      </c>
      <c r="D11" s="57">
        <v>4285</v>
      </c>
      <c r="E11" s="296">
        <v>4580</v>
      </c>
      <c r="F11" s="297">
        <v>250</v>
      </c>
      <c r="H11" s="485"/>
      <c r="I11" s="505" t="s">
        <v>227</v>
      </c>
      <c r="J11" s="520">
        <v>13666</v>
      </c>
      <c r="K11" s="422">
        <v>13738</v>
      </c>
      <c r="L11" s="425">
        <v>560</v>
      </c>
      <c r="N11" s="436"/>
      <c r="O11" s="433"/>
      <c r="P11" s="438"/>
      <c r="Q11" s="439"/>
      <c r="R11" s="191" t="s">
        <v>705</v>
      </c>
      <c r="S11" s="475"/>
      <c r="T11" s="184"/>
    </row>
    <row r="12" spans="1:21" ht="15" customHeight="1" x14ac:dyDescent="0.25">
      <c r="A12" s="7">
        <f t="shared" si="0"/>
        <v>4</v>
      </c>
      <c r="B12" s="497"/>
      <c r="C12" s="297" t="s">
        <v>103</v>
      </c>
      <c r="D12" s="57">
        <v>3305</v>
      </c>
      <c r="E12" s="296">
        <v>3465</v>
      </c>
      <c r="F12" s="297">
        <v>296</v>
      </c>
      <c r="H12" s="486"/>
      <c r="I12" s="506"/>
      <c r="J12" s="521"/>
      <c r="K12" s="424"/>
      <c r="L12" s="401"/>
      <c r="N12" s="110"/>
      <c r="O12" s="137"/>
      <c r="P12" s="303"/>
      <c r="Q12" s="114"/>
      <c r="R12" s="109"/>
      <c r="S12" s="109"/>
      <c r="T12" s="109"/>
    </row>
    <row r="13" spans="1:21" ht="15" customHeight="1" x14ac:dyDescent="0.25">
      <c r="A13" s="7">
        <f t="shared" si="0"/>
        <v>5</v>
      </c>
      <c r="B13" s="497"/>
      <c r="C13" s="297" t="s">
        <v>104</v>
      </c>
      <c r="D13" s="57">
        <v>3311</v>
      </c>
      <c r="E13" s="296">
        <v>3457</v>
      </c>
      <c r="F13" s="328">
        <v>300</v>
      </c>
      <c r="H13" s="487" t="s">
        <v>1044</v>
      </c>
      <c r="I13" s="60" t="s">
        <v>228</v>
      </c>
      <c r="J13" s="319">
        <v>13681</v>
      </c>
      <c r="K13" s="296">
        <v>13744</v>
      </c>
      <c r="L13" s="297">
        <v>660</v>
      </c>
      <c r="O13" s="519"/>
      <c r="P13" s="302"/>
      <c r="Q13" s="468"/>
      <c r="R13" s="468"/>
      <c r="S13" s="173"/>
      <c r="T13" s="173"/>
    </row>
    <row r="14" spans="1:21" ht="15" customHeight="1" x14ac:dyDescent="0.25">
      <c r="A14" s="7">
        <f>A13+1</f>
        <v>6</v>
      </c>
      <c r="B14" s="497"/>
      <c r="C14" s="297" t="s">
        <v>105</v>
      </c>
      <c r="D14" s="57">
        <v>14245</v>
      </c>
      <c r="E14" s="296">
        <v>14619</v>
      </c>
      <c r="F14" s="297">
        <v>350</v>
      </c>
      <c r="H14" s="488"/>
      <c r="I14" s="60" t="s">
        <v>229</v>
      </c>
      <c r="J14" s="319">
        <v>14604</v>
      </c>
      <c r="K14" s="296">
        <v>14948</v>
      </c>
      <c r="L14" s="297">
        <v>668.25</v>
      </c>
      <c r="O14" s="519"/>
      <c r="P14" s="302"/>
      <c r="Q14" s="468"/>
      <c r="R14" s="468"/>
      <c r="S14" s="173"/>
      <c r="T14" s="173"/>
    </row>
    <row r="15" spans="1:21" ht="15" customHeight="1" x14ac:dyDescent="0.25">
      <c r="A15" s="7">
        <f t="shared" si="0"/>
        <v>7</v>
      </c>
      <c r="B15" s="497"/>
      <c r="C15" s="297" t="s">
        <v>106</v>
      </c>
      <c r="D15" s="57">
        <v>14254</v>
      </c>
      <c r="E15" s="296">
        <v>14645</v>
      </c>
      <c r="F15" s="328">
        <v>354</v>
      </c>
      <c r="H15" s="488"/>
      <c r="I15" s="60" t="s">
        <v>230</v>
      </c>
      <c r="J15" s="319">
        <v>14598</v>
      </c>
      <c r="K15" s="296">
        <v>14941</v>
      </c>
      <c r="L15" s="297">
        <v>671.75</v>
      </c>
      <c r="O15" s="519"/>
      <c r="P15" s="302"/>
      <c r="Q15" s="468"/>
      <c r="R15" s="468"/>
      <c r="S15" s="173"/>
      <c r="T15" s="173"/>
    </row>
    <row r="16" spans="1:21" ht="15" customHeight="1" x14ac:dyDescent="0.25">
      <c r="A16" s="7">
        <f t="shared" si="0"/>
        <v>8</v>
      </c>
      <c r="B16" s="497"/>
      <c r="C16" s="297" t="s">
        <v>107</v>
      </c>
      <c r="D16" s="57">
        <v>17243</v>
      </c>
      <c r="E16" s="296">
        <v>17387</v>
      </c>
      <c r="F16" s="328">
        <v>386</v>
      </c>
      <c r="H16" s="488"/>
      <c r="I16" s="60" t="s">
        <v>231</v>
      </c>
      <c r="J16" s="319">
        <v>14268</v>
      </c>
      <c r="K16" s="296">
        <v>14604</v>
      </c>
      <c r="L16" s="297">
        <v>718</v>
      </c>
      <c r="O16" s="476"/>
      <c r="P16" s="303"/>
      <c r="Q16" s="477"/>
      <c r="R16" s="109"/>
      <c r="S16" s="109"/>
      <c r="T16" s="109"/>
    </row>
    <row r="17" spans="1:20" ht="15" customHeight="1" x14ac:dyDescent="0.25">
      <c r="A17" s="7">
        <f t="shared" si="0"/>
        <v>9</v>
      </c>
      <c r="B17" s="497"/>
      <c r="C17" s="297" t="s">
        <v>109</v>
      </c>
      <c r="D17" s="57">
        <v>17253</v>
      </c>
      <c r="E17" s="296">
        <v>17378</v>
      </c>
      <c r="F17" s="297">
        <v>390</v>
      </c>
      <c r="H17" s="488"/>
      <c r="I17" s="60" t="s">
        <v>232</v>
      </c>
      <c r="J17" s="319">
        <v>14268</v>
      </c>
      <c r="K17" s="296">
        <v>14604</v>
      </c>
      <c r="L17" s="297">
        <v>721.7</v>
      </c>
      <c r="O17" s="476"/>
      <c r="P17" s="303"/>
      <c r="Q17" s="477"/>
      <c r="R17" s="109"/>
      <c r="S17" s="109"/>
      <c r="T17" s="109"/>
    </row>
    <row r="18" spans="1:20" ht="15" customHeight="1" x14ac:dyDescent="0.25">
      <c r="A18" s="7">
        <f t="shared" si="0"/>
        <v>10</v>
      </c>
      <c r="B18" s="497"/>
      <c r="C18" s="297" t="s">
        <v>110</v>
      </c>
      <c r="D18" s="57">
        <v>4744</v>
      </c>
      <c r="E18" s="296">
        <v>4886</v>
      </c>
      <c r="F18" s="328">
        <v>396.35</v>
      </c>
      <c r="H18" s="488"/>
      <c r="I18" s="60" t="s">
        <v>233</v>
      </c>
      <c r="J18" s="319">
        <v>18242</v>
      </c>
      <c r="K18" s="296">
        <v>18586</v>
      </c>
      <c r="L18" s="297">
        <v>751.7</v>
      </c>
    </row>
    <row r="19" spans="1:20" ht="15" customHeight="1" x14ac:dyDescent="0.25">
      <c r="A19" s="7">
        <f t="shared" si="0"/>
        <v>11</v>
      </c>
      <c r="B19" s="497"/>
      <c r="C19" s="297" t="s">
        <v>112</v>
      </c>
      <c r="D19" s="57">
        <v>4755</v>
      </c>
      <c r="E19" s="296">
        <v>4884</v>
      </c>
      <c r="F19" s="297">
        <v>400</v>
      </c>
      <c r="H19" s="488"/>
      <c r="I19" s="60" t="s">
        <v>234</v>
      </c>
      <c r="J19" s="319">
        <v>18251</v>
      </c>
      <c r="K19" s="296">
        <v>18596</v>
      </c>
      <c r="L19" s="297">
        <v>751.7</v>
      </c>
    </row>
    <row r="20" spans="1:20" ht="15" customHeight="1" x14ac:dyDescent="0.25">
      <c r="A20" s="7">
        <f t="shared" si="0"/>
        <v>12</v>
      </c>
      <c r="B20" s="497"/>
      <c r="C20" s="297" t="s">
        <v>113</v>
      </c>
      <c r="D20" s="57">
        <v>2992</v>
      </c>
      <c r="E20" s="296">
        <v>3117</v>
      </c>
      <c r="F20" s="328">
        <v>446</v>
      </c>
      <c r="H20" s="488"/>
      <c r="I20" s="60" t="s">
        <v>235</v>
      </c>
      <c r="J20" s="319">
        <v>18950</v>
      </c>
      <c r="K20" s="296">
        <v>19012</v>
      </c>
      <c r="L20" s="297">
        <v>798</v>
      </c>
    </row>
    <row r="21" spans="1:20" ht="15" customHeight="1" x14ac:dyDescent="0.25">
      <c r="A21" s="7">
        <f t="shared" si="0"/>
        <v>13</v>
      </c>
      <c r="B21" s="497"/>
      <c r="C21" s="297" t="s">
        <v>114</v>
      </c>
      <c r="D21" s="57">
        <v>2999</v>
      </c>
      <c r="E21" s="296">
        <v>3112</v>
      </c>
      <c r="F21" s="297">
        <v>450</v>
      </c>
      <c r="H21" s="488"/>
      <c r="I21" s="60" t="s">
        <v>236</v>
      </c>
      <c r="J21" s="319">
        <v>17228</v>
      </c>
      <c r="K21" s="296">
        <v>17340</v>
      </c>
      <c r="L21" s="297">
        <v>798.2</v>
      </c>
      <c r="O21" s="476"/>
      <c r="P21" s="303"/>
      <c r="Q21" s="477"/>
      <c r="R21" s="469"/>
      <c r="S21" s="470"/>
    </row>
    <row r="22" spans="1:20" ht="15" customHeight="1" x14ac:dyDescent="0.25">
      <c r="A22" s="7">
        <f t="shared" si="0"/>
        <v>14</v>
      </c>
      <c r="B22" s="497"/>
      <c r="C22" s="297" t="s">
        <v>115</v>
      </c>
      <c r="D22" s="57">
        <v>6229</v>
      </c>
      <c r="E22" s="296">
        <v>6351</v>
      </c>
      <c r="F22" s="328">
        <v>455</v>
      </c>
      <c r="H22" s="488"/>
      <c r="I22" s="60" t="s">
        <v>237</v>
      </c>
      <c r="J22" s="319">
        <v>17239</v>
      </c>
      <c r="K22" s="296">
        <v>17350</v>
      </c>
      <c r="L22" s="297">
        <v>798.2</v>
      </c>
      <c r="O22" s="476"/>
      <c r="P22" s="342"/>
      <c r="Q22" s="477"/>
      <c r="R22" s="469"/>
      <c r="S22" s="470"/>
    </row>
    <row r="23" spans="1:20" ht="15" customHeight="1" x14ac:dyDescent="0.25">
      <c r="A23" s="7">
        <f t="shared" si="0"/>
        <v>15</v>
      </c>
      <c r="B23" s="497"/>
      <c r="C23" s="297" t="s">
        <v>116</v>
      </c>
      <c r="D23" s="57">
        <v>12990</v>
      </c>
      <c r="E23" s="296">
        <v>13293</v>
      </c>
      <c r="F23" s="328">
        <v>456</v>
      </c>
      <c r="H23" s="489"/>
      <c r="I23" s="60" t="s">
        <v>238</v>
      </c>
      <c r="J23" s="319">
        <v>19068</v>
      </c>
      <c r="K23" s="296">
        <v>19136</v>
      </c>
      <c r="L23" s="297">
        <v>798.2</v>
      </c>
      <c r="O23" s="476"/>
      <c r="P23" s="303"/>
      <c r="Q23" s="477"/>
      <c r="R23" s="109"/>
      <c r="S23" s="470"/>
    </row>
    <row r="24" spans="1:20" ht="15" customHeight="1" x14ac:dyDescent="0.25">
      <c r="A24" s="7">
        <f t="shared" si="0"/>
        <v>16</v>
      </c>
      <c r="B24" s="497"/>
      <c r="C24" s="297" t="s">
        <v>117</v>
      </c>
      <c r="D24" s="57">
        <v>6234</v>
      </c>
      <c r="E24" s="296">
        <v>6344</v>
      </c>
      <c r="F24" s="297">
        <v>459</v>
      </c>
      <c r="H24" s="490" t="s">
        <v>1045</v>
      </c>
      <c r="I24" s="60" t="s">
        <v>239</v>
      </c>
      <c r="J24" s="319">
        <v>17340</v>
      </c>
      <c r="K24" s="296">
        <v>17438</v>
      </c>
      <c r="L24" s="297">
        <v>801.7</v>
      </c>
      <c r="O24" s="137"/>
      <c r="P24" s="304"/>
      <c r="Q24" s="511"/>
      <c r="R24" s="149"/>
      <c r="S24" s="471"/>
    </row>
    <row r="25" spans="1:20" ht="15" customHeight="1" x14ac:dyDescent="0.25">
      <c r="A25" s="7">
        <f t="shared" si="0"/>
        <v>17</v>
      </c>
      <c r="B25" s="497"/>
      <c r="C25" s="297" t="s">
        <v>118</v>
      </c>
      <c r="D25" s="57">
        <v>13001</v>
      </c>
      <c r="E25" s="296">
        <v>13306</v>
      </c>
      <c r="F25" s="297">
        <v>460</v>
      </c>
      <c r="H25" s="490"/>
      <c r="I25" s="60" t="s">
        <v>240</v>
      </c>
      <c r="J25" s="319">
        <v>17350</v>
      </c>
      <c r="K25" s="296">
        <v>17447</v>
      </c>
      <c r="L25" s="297">
        <v>801.7</v>
      </c>
      <c r="O25" s="137"/>
      <c r="P25" s="343"/>
      <c r="Q25" s="511"/>
      <c r="R25" s="149"/>
      <c r="S25" s="471"/>
    </row>
    <row r="26" spans="1:20" ht="15" customHeight="1" x14ac:dyDescent="0.25">
      <c r="A26" s="7">
        <f t="shared" si="0"/>
        <v>18</v>
      </c>
      <c r="B26" s="497"/>
      <c r="C26" s="297" t="s">
        <v>119</v>
      </c>
      <c r="D26" s="57">
        <v>14092</v>
      </c>
      <c r="E26" s="296">
        <v>14176</v>
      </c>
      <c r="F26" s="328">
        <v>500</v>
      </c>
      <c r="H26" s="490"/>
      <c r="I26" s="60" t="s">
        <v>241</v>
      </c>
      <c r="J26" s="319">
        <v>18940</v>
      </c>
      <c r="K26" s="296">
        <v>19002</v>
      </c>
      <c r="L26" s="297">
        <v>801.75</v>
      </c>
      <c r="O26" s="54"/>
      <c r="P26" s="54"/>
      <c r="Q26" s="54"/>
      <c r="R26" s="54"/>
      <c r="S26" s="54"/>
    </row>
    <row r="27" spans="1:20" ht="15" customHeight="1" x14ac:dyDescent="0.25">
      <c r="A27" s="7">
        <f t="shared" si="0"/>
        <v>19</v>
      </c>
      <c r="B27" s="497"/>
      <c r="C27" s="297" t="s">
        <v>120</v>
      </c>
      <c r="D27" s="57">
        <v>13812</v>
      </c>
      <c r="E27" s="296">
        <v>13890</v>
      </c>
      <c r="F27" s="328">
        <v>580</v>
      </c>
      <c r="H27" s="490"/>
      <c r="I27" s="60" t="s">
        <v>242</v>
      </c>
      <c r="J27" s="319">
        <v>19078</v>
      </c>
      <c r="K27" s="296">
        <v>19146</v>
      </c>
      <c r="L27" s="297">
        <v>801.75</v>
      </c>
    </row>
    <row r="28" spans="1:20" ht="15" customHeight="1" x14ac:dyDescent="0.25">
      <c r="A28" s="7">
        <f t="shared" si="0"/>
        <v>20</v>
      </c>
      <c r="B28" s="498"/>
      <c r="C28" s="297" t="s">
        <v>121</v>
      </c>
      <c r="D28" s="57">
        <v>13890</v>
      </c>
      <c r="E28" s="296">
        <v>13965</v>
      </c>
      <c r="F28" s="328">
        <v>580</v>
      </c>
      <c r="H28" s="490"/>
      <c r="I28" s="60" t="s">
        <v>243</v>
      </c>
      <c r="J28" s="319">
        <v>13343</v>
      </c>
      <c r="K28" s="296">
        <v>13467</v>
      </c>
      <c r="L28" s="297">
        <v>1000</v>
      </c>
    </row>
    <row r="29" spans="1:20" ht="15" customHeight="1" x14ac:dyDescent="0.25">
      <c r="A29" s="7">
        <f t="shared" si="0"/>
        <v>21</v>
      </c>
      <c r="B29" s="499" t="s">
        <v>1044</v>
      </c>
      <c r="C29" s="297" t="s">
        <v>122</v>
      </c>
      <c r="D29" s="57">
        <v>6495</v>
      </c>
      <c r="E29" s="296">
        <v>6606</v>
      </c>
      <c r="F29" s="328">
        <v>608</v>
      </c>
      <c r="H29" s="490"/>
      <c r="I29" s="60" t="s">
        <v>244</v>
      </c>
      <c r="J29" s="319">
        <v>20866</v>
      </c>
      <c r="K29" s="296">
        <v>20926</v>
      </c>
      <c r="L29" s="297">
        <v>1028</v>
      </c>
    </row>
    <row r="30" spans="1:20" ht="15" customHeight="1" x14ac:dyDescent="0.25">
      <c r="A30" s="7">
        <f t="shared" si="0"/>
        <v>22</v>
      </c>
      <c r="B30" s="500"/>
      <c r="C30" s="297" t="s">
        <v>123</v>
      </c>
      <c r="D30" s="57">
        <v>6505</v>
      </c>
      <c r="E30" s="296">
        <v>6607</v>
      </c>
      <c r="F30" s="297">
        <v>612</v>
      </c>
      <c r="H30" s="490"/>
      <c r="I30" s="60" t="s">
        <v>245</v>
      </c>
      <c r="J30" s="319">
        <v>20855</v>
      </c>
      <c r="K30" s="296">
        <v>20915</v>
      </c>
      <c r="L30" s="297">
        <v>1031</v>
      </c>
    </row>
    <row r="31" spans="1:20" ht="15" customHeight="1" x14ac:dyDescent="0.25">
      <c r="A31" s="7">
        <f t="shared" si="0"/>
        <v>23</v>
      </c>
      <c r="B31" s="500"/>
      <c r="C31" s="297" t="s">
        <v>124</v>
      </c>
      <c r="D31" s="57">
        <v>5866</v>
      </c>
      <c r="E31" s="296">
        <v>6013</v>
      </c>
      <c r="F31" s="328">
        <v>646</v>
      </c>
      <c r="H31" s="490"/>
      <c r="I31" s="60" t="s">
        <v>246</v>
      </c>
      <c r="J31" s="319">
        <v>17765</v>
      </c>
      <c r="K31" s="296">
        <v>17864</v>
      </c>
      <c r="L31" s="297">
        <v>1148</v>
      </c>
    </row>
    <row r="32" spans="1:20" ht="15" customHeight="1" x14ac:dyDescent="0.25">
      <c r="A32" s="7">
        <f t="shared" si="0"/>
        <v>24</v>
      </c>
      <c r="B32" s="500"/>
      <c r="C32" s="297" t="s">
        <v>126</v>
      </c>
      <c r="D32" s="57">
        <v>5878</v>
      </c>
      <c r="E32" s="296">
        <v>6037</v>
      </c>
      <c r="F32" s="297">
        <v>650</v>
      </c>
      <c r="H32" s="490"/>
      <c r="I32" s="60" t="s">
        <v>247</v>
      </c>
      <c r="J32" s="319">
        <v>17775</v>
      </c>
      <c r="K32" s="296">
        <v>17874</v>
      </c>
      <c r="L32" s="297">
        <v>1151</v>
      </c>
    </row>
    <row r="33" spans="1:17" ht="15" customHeight="1" x14ac:dyDescent="0.25">
      <c r="A33" s="7">
        <f t="shared" si="0"/>
        <v>25</v>
      </c>
      <c r="B33" s="500"/>
      <c r="C33" s="297" t="s">
        <v>127</v>
      </c>
      <c r="D33" s="57">
        <v>10251</v>
      </c>
      <c r="E33" s="296">
        <v>10529</v>
      </c>
      <c r="F33" s="297">
        <v>652</v>
      </c>
      <c r="H33" s="490"/>
      <c r="I33" s="60" t="s">
        <v>248</v>
      </c>
      <c r="J33" s="319">
        <v>17874</v>
      </c>
      <c r="K33" s="296">
        <v>17985</v>
      </c>
      <c r="L33" s="297">
        <v>1198</v>
      </c>
    </row>
    <row r="34" spans="1:17" ht="15" customHeight="1" x14ac:dyDescent="0.25">
      <c r="A34" s="7">
        <f t="shared" si="0"/>
        <v>26</v>
      </c>
      <c r="B34" s="500"/>
      <c r="C34" s="297" t="s">
        <v>128</v>
      </c>
      <c r="D34" s="57">
        <v>10246</v>
      </c>
      <c r="E34" s="296">
        <v>10496</v>
      </c>
      <c r="F34" s="328">
        <v>673</v>
      </c>
      <c r="H34" s="490"/>
      <c r="I34" s="60" t="s">
        <v>249</v>
      </c>
      <c r="J34" s="319">
        <v>17864</v>
      </c>
      <c r="K34" s="296">
        <v>17975</v>
      </c>
      <c r="L34" s="297">
        <v>1201</v>
      </c>
    </row>
    <row r="35" spans="1:17" ht="15" customHeight="1" x14ac:dyDescent="0.25">
      <c r="A35" s="7">
        <f t="shared" si="0"/>
        <v>27</v>
      </c>
      <c r="B35" s="500"/>
      <c r="C35" s="297" t="s">
        <v>129</v>
      </c>
      <c r="D35" s="57">
        <v>3690</v>
      </c>
      <c r="E35" s="296">
        <v>3967</v>
      </c>
      <c r="F35" s="297">
        <v>675</v>
      </c>
      <c r="H35" s="490"/>
      <c r="I35" s="60" t="s">
        <v>250</v>
      </c>
      <c r="J35" s="319">
        <v>21868</v>
      </c>
      <c r="K35" s="296">
        <v>21931</v>
      </c>
      <c r="L35" s="297">
        <v>1285</v>
      </c>
    </row>
    <row r="36" spans="1:17" ht="15" customHeight="1" x14ac:dyDescent="0.25">
      <c r="A36" s="7">
        <f t="shared" si="0"/>
        <v>28</v>
      </c>
      <c r="B36" s="500"/>
      <c r="C36" s="297" t="s">
        <v>130</v>
      </c>
      <c r="D36" s="57">
        <v>3700</v>
      </c>
      <c r="E36" s="296">
        <v>3957</v>
      </c>
      <c r="F36" s="328">
        <v>678</v>
      </c>
      <c r="H36" s="490"/>
      <c r="I36" s="60" t="s">
        <v>251</v>
      </c>
      <c r="J36" s="319">
        <v>21325</v>
      </c>
      <c r="K36" s="296">
        <v>21562</v>
      </c>
      <c r="L36" s="297">
        <v>1408</v>
      </c>
    </row>
    <row r="37" spans="1:17" ht="15" customHeight="1" x14ac:dyDescent="0.25">
      <c r="A37" s="7">
        <f t="shared" si="0"/>
        <v>29</v>
      </c>
      <c r="B37" s="500"/>
      <c r="C37" s="297" t="s">
        <v>131</v>
      </c>
      <c r="D37" s="57">
        <v>4104</v>
      </c>
      <c r="E37" s="296">
        <v>4281</v>
      </c>
      <c r="F37" s="328">
        <v>750</v>
      </c>
      <c r="H37" s="490"/>
      <c r="I37" s="60" t="s">
        <v>252</v>
      </c>
      <c r="J37" s="319">
        <v>21336</v>
      </c>
      <c r="K37" s="296">
        <v>21562</v>
      </c>
      <c r="L37" s="297">
        <v>1411</v>
      </c>
    </row>
    <row r="38" spans="1:17" ht="15" customHeight="1" x14ac:dyDescent="0.25">
      <c r="A38" s="7">
        <f t="shared" si="0"/>
        <v>30</v>
      </c>
      <c r="B38" s="500"/>
      <c r="C38" s="297" t="s">
        <v>132</v>
      </c>
      <c r="D38" s="57">
        <v>13603</v>
      </c>
      <c r="E38" s="296">
        <v>13713</v>
      </c>
      <c r="F38" s="297">
        <v>750</v>
      </c>
      <c r="H38" s="490"/>
      <c r="I38" s="60" t="s">
        <v>253</v>
      </c>
      <c r="J38" s="319">
        <v>13515</v>
      </c>
      <c r="K38" s="296">
        <v>13584</v>
      </c>
      <c r="L38" s="297">
        <v>1500</v>
      </c>
    </row>
    <row r="39" spans="1:17" ht="17.25" customHeight="1" x14ac:dyDescent="0.25">
      <c r="A39" s="7">
        <f t="shared" si="0"/>
        <v>31</v>
      </c>
      <c r="B39" s="500"/>
      <c r="C39" s="297" t="s">
        <v>133</v>
      </c>
      <c r="D39" s="57">
        <v>4111</v>
      </c>
      <c r="E39" s="296">
        <v>4285</v>
      </c>
      <c r="F39" s="297">
        <v>753.5</v>
      </c>
      <c r="H39" s="490"/>
      <c r="I39" s="60" t="s">
        <v>254</v>
      </c>
      <c r="J39" s="319">
        <v>20556</v>
      </c>
      <c r="K39" s="296">
        <v>20617</v>
      </c>
      <c r="L39" s="297">
        <v>1798</v>
      </c>
    </row>
    <row r="40" spans="1:17" ht="16.5" customHeight="1" x14ac:dyDescent="0.25">
      <c r="A40" s="7">
        <f t="shared" si="0"/>
        <v>32</v>
      </c>
      <c r="B40" s="500"/>
      <c r="C40" s="297" t="s">
        <v>134</v>
      </c>
      <c r="D40" s="57">
        <v>13713</v>
      </c>
      <c r="E40" s="296">
        <v>13782</v>
      </c>
      <c r="F40" s="297">
        <v>760</v>
      </c>
      <c r="H40" s="490"/>
      <c r="I40" s="60" t="s">
        <v>255</v>
      </c>
      <c r="J40" s="319">
        <v>21897</v>
      </c>
      <c r="K40" s="296">
        <v>21958</v>
      </c>
      <c r="L40" s="297">
        <v>1800</v>
      </c>
      <c r="M40" s="62"/>
    </row>
    <row r="41" spans="1:17" ht="15" customHeight="1" x14ac:dyDescent="0.25">
      <c r="A41" s="7">
        <f t="shared" si="0"/>
        <v>33</v>
      </c>
      <c r="B41" s="500"/>
      <c r="C41" s="297" t="s">
        <v>135</v>
      </c>
      <c r="D41" s="57">
        <v>13373</v>
      </c>
      <c r="E41" s="296">
        <v>13509</v>
      </c>
      <c r="F41" s="328">
        <v>800</v>
      </c>
      <c r="H41" s="490"/>
      <c r="I41" s="60" t="s">
        <v>256</v>
      </c>
      <c r="J41" s="319">
        <v>20566</v>
      </c>
      <c r="K41" s="296">
        <v>20627</v>
      </c>
      <c r="L41" s="297">
        <v>1801</v>
      </c>
    </row>
    <row r="42" spans="1:17" ht="15" customHeight="1" x14ac:dyDescent="0.25">
      <c r="A42" s="7">
        <f t="shared" si="0"/>
        <v>34</v>
      </c>
      <c r="B42" s="501"/>
      <c r="C42" s="297" t="s">
        <v>136</v>
      </c>
      <c r="D42" s="57">
        <v>13413</v>
      </c>
      <c r="E42" s="296">
        <v>13504</v>
      </c>
      <c r="F42" s="297">
        <v>800</v>
      </c>
      <c r="H42" s="490"/>
      <c r="I42" s="60" t="s">
        <v>257</v>
      </c>
      <c r="J42" s="319">
        <v>13934</v>
      </c>
      <c r="K42" s="296">
        <v>13969</v>
      </c>
      <c r="L42" s="297">
        <v>1996.5</v>
      </c>
    </row>
    <row r="43" spans="1:17" ht="15" customHeight="1" x14ac:dyDescent="0.25">
      <c r="A43" s="7">
        <f t="shared" si="0"/>
        <v>35</v>
      </c>
      <c r="B43" s="502" t="s">
        <v>1045</v>
      </c>
      <c r="C43" s="297" t="s">
        <v>137</v>
      </c>
      <c r="D43" s="57">
        <v>13339</v>
      </c>
      <c r="E43" s="296">
        <v>13413</v>
      </c>
      <c r="F43" s="297">
        <v>820</v>
      </c>
      <c r="H43" s="490"/>
      <c r="I43" s="60" t="s">
        <v>258</v>
      </c>
      <c r="J43" s="319">
        <v>13928</v>
      </c>
      <c r="K43" s="296">
        <v>13960</v>
      </c>
      <c r="L43" s="297">
        <v>2000</v>
      </c>
    </row>
    <row r="44" spans="1:17" ht="15" customHeight="1" x14ac:dyDescent="0.25">
      <c r="A44" s="7">
        <f t="shared" si="0"/>
        <v>36</v>
      </c>
      <c r="B44" s="503"/>
      <c r="C44" s="297" t="s">
        <v>138</v>
      </c>
      <c r="D44" s="57">
        <v>12156</v>
      </c>
      <c r="E44" s="296">
        <v>12377</v>
      </c>
      <c r="F44" s="297">
        <v>878</v>
      </c>
      <c r="H44" s="490"/>
      <c r="I44" s="60" t="s">
        <v>259</v>
      </c>
      <c r="J44" s="319">
        <v>21931</v>
      </c>
      <c r="K44" s="296">
        <v>21994</v>
      </c>
      <c r="L44" s="297">
        <v>3200</v>
      </c>
    </row>
    <row r="45" spans="1:17" ht="15" customHeight="1" x14ac:dyDescent="0.25">
      <c r="A45" s="7">
        <f t="shared" si="0"/>
        <v>37</v>
      </c>
      <c r="B45" s="503"/>
      <c r="C45" s="297" t="s">
        <v>139</v>
      </c>
      <c r="D45" s="57">
        <v>12153</v>
      </c>
      <c r="E45" s="296">
        <v>12375</v>
      </c>
      <c r="F45" s="328">
        <v>881</v>
      </c>
      <c r="H45" s="490"/>
      <c r="I45" s="60" t="s">
        <v>260</v>
      </c>
      <c r="J45" s="319">
        <v>19532</v>
      </c>
      <c r="K45" s="296">
        <v>19628</v>
      </c>
      <c r="L45" s="297">
        <v>3498</v>
      </c>
    </row>
    <row r="46" spans="1:17" ht="15" customHeight="1" x14ac:dyDescent="0.25">
      <c r="A46" s="7">
        <f t="shared" si="0"/>
        <v>38</v>
      </c>
      <c r="B46" s="503"/>
      <c r="C46" s="297" t="s">
        <v>140</v>
      </c>
      <c r="D46" s="57">
        <v>14088</v>
      </c>
      <c r="E46" s="296">
        <v>14150</v>
      </c>
      <c r="F46" s="297">
        <v>905</v>
      </c>
      <c r="H46" s="490"/>
      <c r="I46" s="60" t="s">
        <v>261</v>
      </c>
      <c r="J46" s="319">
        <v>19543</v>
      </c>
      <c r="K46" s="296">
        <v>19638</v>
      </c>
      <c r="L46" s="297">
        <v>3501</v>
      </c>
    </row>
    <row r="47" spans="1:17" ht="15" customHeight="1" x14ac:dyDescent="0.25">
      <c r="A47" s="7">
        <f t="shared" si="0"/>
        <v>39</v>
      </c>
      <c r="B47" s="503"/>
      <c r="C47" s="297" t="s">
        <v>141</v>
      </c>
      <c r="D47" s="57">
        <v>14150</v>
      </c>
      <c r="E47" s="296">
        <v>14213</v>
      </c>
      <c r="F47" s="297">
        <v>905</v>
      </c>
      <c r="H47" s="490"/>
      <c r="I47" s="60" t="s">
        <v>262</v>
      </c>
      <c r="J47" s="319">
        <v>20249</v>
      </c>
      <c r="K47" s="296">
        <v>20468</v>
      </c>
      <c r="L47" s="297">
        <v>5988</v>
      </c>
      <c r="Q47" t="s">
        <v>530</v>
      </c>
    </row>
    <row r="48" spans="1:17" ht="15" customHeight="1" x14ac:dyDescent="0.25">
      <c r="A48" s="7">
        <f t="shared" si="0"/>
        <v>40</v>
      </c>
      <c r="B48" s="503"/>
      <c r="C48" s="297" t="s">
        <v>142</v>
      </c>
      <c r="D48" s="57">
        <v>11576</v>
      </c>
      <c r="E48" s="296">
        <v>11753</v>
      </c>
      <c r="F48" s="297">
        <v>938</v>
      </c>
      <c r="H48" s="490"/>
      <c r="I48" s="60" t="s">
        <v>263</v>
      </c>
      <c r="J48" s="319">
        <v>20932</v>
      </c>
      <c r="K48" s="296">
        <v>21046</v>
      </c>
      <c r="L48" s="297">
        <v>5988</v>
      </c>
    </row>
    <row r="49" spans="1:12" ht="15" customHeight="1" x14ac:dyDescent="0.25">
      <c r="A49" s="7">
        <f t="shared" si="0"/>
        <v>41</v>
      </c>
      <c r="B49" s="503"/>
      <c r="C49" s="297" t="s">
        <v>143</v>
      </c>
      <c r="D49" s="57">
        <v>11574</v>
      </c>
      <c r="E49" s="296">
        <v>11730</v>
      </c>
      <c r="F49" s="328">
        <v>942</v>
      </c>
      <c r="H49" s="490"/>
      <c r="I49" s="60" t="s">
        <v>264</v>
      </c>
      <c r="J49" s="319">
        <v>20259</v>
      </c>
      <c r="K49" s="296">
        <v>20478</v>
      </c>
      <c r="L49" s="297">
        <v>5991</v>
      </c>
    </row>
    <row r="50" spans="1:12" ht="15" customHeight="1" x14ac:dyDescent="0.25">
      <c r="A50" s="7">
        <f t="shared" si="0"/>
        <v>42</v>
      </c>
      <c r="B50" s="503"/>
      <c r="C50" s="297" t="s">
        <v>144</v>
      </c>
      <c r="D50" s="57">
        <v>7432</v>
      </c>
      <c r="E50" s="296">
        <v>7485</v>
      </c>
      <c r="F50" s="328">
        <v>1000</v>
      </c>
      <c r="H50" s="490"/>
      <c r="I50" s="60" t="s">
        <v>265</v>
      </c>
      <c r="J50" s="319">
        <v>20942</v>
      </c>
      <c r="K50" s="296">
        <v>21056</v>
      </c>
      <c r="L50" s="297">
        <v>5991</v>
      </c>
    </row>
    <row r="51" spans="1:12" ht="15" customHeight="1" x14ac:dyDescent="0.25">
      <c r="A51" s="7">
        <f t="shared" si="0"/>
        <v>43</v>
      </c>
      <c r="B51" s="503"/>
      <c r="C51" s="297" t="s">
        <v>145</v>
      </c>
      <c r="D51" s="57">
        <v>6735</v>
      </c>
      <c r="E51" s="296">
        <v>6809</v>
      </c>
      <c r="F51" s="297">
        <v>1002</v>
      </c>
      <c r="H51" s="490"/>
      <c r="I51" s="60" t="s">
        <v>266</v>
      </c>
      <c r="J51" s="319">
        <v>19803</v>
      </c>
      <c r="K51" s="296">
        <v>19876</v>
      </c>
      <c r="L51" s="297">
        <v>7998</v>
      </c>
    </row>
    <row r="52" spans="1:12" ht="15" customHeight="1" x14ac:dyDescent="0.25">
      <c r="A52" s="7">
        <f t="shared" si="0"/>
        <v>44</v>
      </c>
      <c r="B52" s="503"/>
      <c r="C52" s="297" t="s">
        <v>146</v>
      </c>
      <c r="D52" s="57">
        <v>7950</v>
      </c>
      <c r="E52" s="296">
        <v>8147</v>
      </c>
      <c r="F52" s="297">
        <v>1346</v>
      </c>
      <c r="H52" s="490"/>
      <c r="I52" s="60" t="s">
        <v>267</v>
      </c>
      <c r="J52" s="319">
        <v>19907</v>
      </c>
      <c r="K52" s="296">
        <v>19980</v>
      </c>
      <c r="L52" s="297">
        <v>7998</v>
      </c>
    </row>
    <row r="53" spans="1:12" ht="15" customHeight="1" x14ac:dyDescent="0.25">
      <c r="A53" s="7">
        <f t="shared" si="0"/>
        <v>45</v>
      </c>
      <c r="B53" s="503"/>
      <c r="C53" s="297" t="s">
        <v>147</v>
      </c>
      <c r="D53" s="57">
        <v>7945</v>
      </c>
      <c r="E53" s="296">
        <v>8142</v>
      </c>
      <c r="F53" s="328">
        <v>1350</v>
      </c>
      <c r="H53" s="490"/>
      <c r="I53" s="60" t="s">
        <v>268</v>
      </c>
      <c r="J53" s="319">
        <v>21849</v>
      </c>
      <c r="K53" s="296">
        <v>21897</v>
      </c>
      <c r="L53" s="297">
        <v>8000</v>
      </c>
    </row>
    <row r="54" spans="1:12" ht="15" customHeight="1" x14ac:dyDescent="0.25">
      <c r="A54" s="7">
        <f t="shared" si="0"/>
        <v>46</v>
      </c>
      <c r="B54" s="503"/>
      <c r="C54" s="297" t="s">
        <v>148</v>
      </c>
      <c r="D54" s="57">
        <v>4884</v>
      </c>
      <c r="E54" s="296">
        <v>5121</v>
      </c>
      <c r="F54" s="297">
        <v>1496</v>
      </c>
      <c r="H54" s="490"/>
      <c r="I54" s="60" t="s">
        <v>269</v>
      </c>
      <c r="J54" s="319">
        <v>19813</v>
      </c>
      <c r="K54" s="296">
        <v>19886</v>
      </c>
      <c r="L54" s="297">
        <v>8001</v>
      </c>
    </row>
    <row r="55" spans="1:12" ht="15" customHeight="1" x14ac:dyDescent="0.25">
      <c r="A55" s="7">
        <f t="shared" si="0"/>
        <v>47</v>
      </c>
      <c r="B55" s="503"/>
      <c r="C55" s="297" t="s">
        <v>149</v>
      </c>
      <c r="D55" s="57">
        <v>4886</v>
      </c>
      <c r="E55" s="296">
        <v>5117</v>
      </c>
      <c r="F55" s="328">
        <v>1500</v>
      </c>
      <c r="H55" s="490"/>
      <c r="I55" s="60" t="s">
        <v>270</v>
      </c>
      <c r="J55" s="319">
        <v>19897</v>
      </c>
      <c r="K55" s="296">
        <v>19969</v>
      </c>
      <c r="L55" s="297">
        <v>8001</v>
      </c>
    </row>
    <row r="56" spans="1:12" ht="15" customHeight="1" x14ac:dyDescent="0.25">
      <c r="A56" s="7">
        <f t="shared" si="0"/>
        <v>48</v>
      </c>
      <c r="B56" s="503"/>
      <c r="C56" s="297" t="s">
        <v>150</v>
      </c>
      <c r="D56" s="57">
        <v>13509</v>
      </c>
      <c r="E56" s="296">
        <v>13630</v>
      </c>
      <c r="F56" s="328">
        <v>1500</v>
      </c>
      <c r="H56" s="490"/>
      <c r="I56" s="60" t="s">
        <v>271</v>
      </c>
      <c r="J56" s="319">
        <v>16229</v>
      </c>
      <c r="K56" s="296">
        <v>16393</v>
      </c>
      <c r="L56" s="297">
        <v>9998</v>
      </c>
    </row>
    <row r="57" spans="1:12" ht="15" customHeight="1" x14ac:dyDescent="0.25">
      <c r="A57" s="7">
        <f t="shared" si="0"/>
        <v>49</v>
      </c>
      <c r="B57" s="503"/>
      <c r="C57" s="297" t="s">
        <v>151</v>
      </c>
      <c r="D57" s="57">
        <v>13665</v>
      </c>
      <c r="E57" s="296">
        <v>13768</v>
      </c>
      <c r="F57" s="328">
        <v>1500</v>
      </c>
      <c r="H57" s="490"/>
      <c r="I57" s="60" t="s">
        <v>272</v>
      </c>
      <c r="J57" s="319">
        <v>16223</v>
      </c>
      <c r="K57" s="296">
        <v>16387</v>
      </c>
      <c r="L57" s="297">
        <v>10001</v>
      </c>
    </row>
    <row r="58" spans="1:12" ht="15" customHeight="1" x14ac:dyDescent="0.25">
      <c r="A58" s="7">
        <f t="shared" si="0"/>
        <v>50</v>
      </c>
      <c r="B58" s="503"/>
      <c r="C58" s="297" t="s">
        <v>152</v>
      </c>
      <c r="D58" s="57">
        <v>6891</v>
      </c>
      <c r="E58" s="296">
        <v>6971</v>
      </c>
      <c r="F58" s="328">
        <v>1648</v>
      </c>
      <c r="H58" s="490"/>
      <c r="I58" s="60" t="s">
        <v>273</v>
      </c>
      <c r="J58" s="319">
        <v>19194</v>
      </c>
      <c r="K58" s="296">
        <v>19410</v>
      </c>
      <c r="L58" s="297">
        <v>10998</v>
      </c>
    </row>
    <row r="59" spans="1:12" ht="15" customHeight="1" x14ac:dyDescent="0.25">
      <c r="A59" s="7">
        <f t="shared" si="0"/>
        <v>51</v>
      </c>
      <c r="B59" s="503"/>
      <c r="C59" s="297" t="s">
        <v>153</v>
      </c>
      <c r="D59" s="57">
        <v>6896</v>
      </c>
      <c r="E59" s="296">
        <v>6977</v>
      </c>
      <c r="F59" s="297">
        <v>1648</v>
      </c>
      <c r="H59" s="490"/>
      <c r="I59" s="60" t="s">
        <v>274</v>
      </c>
      <c r="J59" s="319">
        <v>19184</v>
      </c>
      <c r="K59" s="296">
        <v>19399</v>
      </c>
      <c r="L59" s="297">
        <v>11001</v>
      </c>
    </row>
    <row r="60" spans="1:12" ht="15" customHeight="1" x14ac:dyDescent="0.25">
      <c r="A60" s="7">
        <f t="shared" si="0"/>
        <v>52</v>
      </c>
      <c r="B60" s="503"/>
      <c r="C60" s="297" t="s">
        <v>154</v>
      </c>
      <c r="D60" s="57">
        <v>23435</v>
      </c>
      <c r="E60" s="296">
        <v>23500</v>
      </c>
      <c r="F60" s="328">
        <v>1796</v>
      </c>
      <c r="H60" s="490"/>
      <c r="I60" s="60" t="s">
        <v>275</v>
      </c>
      <c r="J60" s="319">
        <v>15109</v>
      </c>
      <c r="K60" s="296">
        <v>15261</v>
      </c>
      <c r="L60" s="297">
        <v>19998</v>
      </c>
    </row>
    <row r="61" spans="1:12" ht="15" customHeight="1" thickBot="1" x14ac:dyDescent="0.3">
      <c r="A61" s="7">
        <f t="shared" si="0"/>
        <v>53</v>
      </c>
      <c r="B61" s="503"/>
      <c r="C61" s="297" t="s">
        <v>155</v>
      </c>
      <c r="D61" s="57">
        <v>23437</v>
      </c>
      <c r="E61" s="296">
        <v>23529</v>
      </c>
      <c r="F61" s="297">
        <v>1800</v>
      </c>
      <c r="H61" s="491"/>
      <c r="I61" s="61" t="s">
        <v>276</v>
      </c>
      <c r="J61" s="320">
        <v>15103</v>
      </c>
      <c r="K61" s="321">
        <v>15255</v>
      </c>
      <c r="L61" s="59">
        <v>20000</v>
      </c>
    </row>
    <row r="62" spans="1:12" ht="15" customHeight="1" x14ac:dyDescent="0.25">
      <c r="A62" s="7">
        <f t="shared" si="0"/>
        <v>54</v>
      </c>
      <c r="B62" s="503"/>
      <c r="C62" s="297" t="s">
        <v>156</v>
      </c>
      <c r="D62" s="57">
        <v>7485</v>
      </c>
      <c r="E62" s="296">
        <v>7567</v>
      </c>
      <c r="F62" s="328">
        <v>1996</v>
      </c>
    </row>
    <row r="63" spans="1:12" ht="15" customHeight="1" x14ac:dyDescent="0.25">
      <c r="A63" s="7">
        <f t="shared" si="0"/>
        <v>55</v>
      </c>
      <c r="B63" s="503"/>
      <c r="C63" s="297" t="s">
        <v>157</v>
      </c>
      <c r="D63" s="57">
        <v>7657</v>
      </c>
      <c r="E63" s="296">
        <v>7856</v>
      </c>
      <c r="F63" s="297">
        <v>1996</v>
      </c>
    </row>
    <row r="64" spans="1:12" ht="15" customHeight="1" x14ac:dyDescent="0.25">
      <c r="A64" s="7">
        <f t="shared" si="0"/>
        <v>56</v>
      </c>
      <c r="B64" s="503"/>
      <c r="C64" s="297" t="s">
        <v>158</v>
      </c>
      <c r="D64" s="57">
        <v>7395</v>
      </c>
      <c r="E64" s="296">
        <v>7572</v>
      </c>
      <c r="F64" s="297">
        <v>2000</v>
      </c>
    </row>
    <row r="65" spans="1:6" ht="15" customHeight="1" x14ac:dyDescent="0.25">
      <c r="A65" s="7">
        <f t="shared" si="0"/>
        <v>57</v>
      </c>
      <c r="B65" s="503"/>
      <c r="C65" s="297" t="s">
        <v>159</v>
      </c>
      <c r="D65" s="57">
        <v>7651</v>
      </c>
      <c r="E65" s="296">
        <v>7851</v>
      </c>
      <c r="F65" s="328">
        <v>2000</v>
      </c>
    </row>
    <row r="66" spans="1:6" ht="15" customHeight="1" x14ac:dyDescent="0.25">
      <c r="A66" s="7">
        <f t="shared" si="0"/>
        <v>58</v>
      </c>
      <c r="B66" s="503"/>
      <c r="C66" s="297" t="s">
        <v>160</v>
      </c>
      <c r="D66" s="57">
        <v>23752</v>
      </c>
      <c r="E66" s="296">
        <v>23820</v>
      </c>
      <c r="F66" s="328">
        <v>2000</v>
      </c>
    </row>
    <row r="67" spans="1:6" ht="15" customHeight="1" x14ac:dyDescent="0.25">
      <c r="A67" s="7">
        <f t="shared" si="0"/>
        <v>59</v>
      </c>
      <c r="B67" s="503"/>
      <c r="C67" s="297" t="s">
        <v>161</v>
      </c>
      <c r="D67" s="57">
        <v>23930</v>
      </c>
      <c r="E67" s="296">
        <v>24173</v>
      </c>
      <c r="F67" s="297">
        <v>2000</v>
      </c>
    </row>
    <row r="68" spans="1:6" ht="15" customHeight="1" x14ac:dyDescent="0.25">
      <c r="A68" s="7">
        <f t="shared" si="0"/>
        <v>60</v>
      </c>
      <c r="B68" s="503"/>
      <c r="C68" s="297" t="s">
        <v>162</v>
      </c>
      <c r="D68" s="57">
        <v>23954</v>
      </c>
      <c r="E68" s="296">
        <v>24144</v>
      </c>
      <c r="F68" s="328">
        <v>2000</v>
      </c>
    </row>
    <row r="69" spans="1:6" ht="15" customHeight="1" x14ac:dyDescent="0.25">
      <c r="A69" s="7">
        <f t="shared" si="0"/>
        <v>61</v>
      </c>
      <c r="B69" s="503"/>
      <c r="C69" s="297" t="s">
        <v>163</v>
      </c>
      <c r="D69" s="57">
        <v>24424</v>
      </c>
      <c r="E69" s="296">
        <v>24552</v>
      </c>
      <c r="F69" s="297">
        <v>2000</v>
      </c>
    </row>
    <row r="70" spans="1:6" ht="15" customHeight="1" x14ac:dyDescent="0.25">
      <c r="A70" s="7">
        <f t="shared" si="0"/>
        <v>62</v>
      </c>
      <c r="B70" s="503"/>
      <c r="C70" s="297" t="s">
        <v>164</v>
      </c>
      <c r="D70" s="57">
        <v>1441</v>
      </c>
      <c r="E70" s="296">
        <v>1587</v>
      </c>
      <c r="F70" s="328">
        <v>2496</v>
      </c>
    </row>
    <row r="71" spans="1:6" ht="15" customHeight="1" x14ac:dyDescent="0.25">
      <c r="A71" s="7">
        <f t="shared" si="0"/>
        <v>63</v>
      </c>
      <c r="B71" s="503"/>
      <c r="C71" s="297" t="s">
        <v>165</v>
      </c>
      <c r="D71" s="57">
        <v>2558</v>
      </c>
      <c r="E71" s="296">
        <v>2666</v>
      </c>
      <c r="F71" s="328">
        <v>2496</v>
      </c>
    </row>
    <row r="72" spans="1:6" ht="15" customHeight="1" x14ac:dyDescent="0.25">
      <c r="A72" s="7">
        <f t="shared" si="0"/>
        <v>64</v>
      </c>
      <c r="B72" s="503"/>
      <c r="C72" s="297" t="s">
        <v>166</v>
      </c>
      <c r="D72" s="57">
        <v>17579</v>
      </c>
      <c r="E72" s="296">
        <v>17652</v>
      </c>
      <c r="F72" s="297">
        <v>2496</v>
      </c>
    </row>
    <row r="73" spans="1:6" ht="15" customHeight="1" x14ac:dyDescent="0.25">
      <c r="A73" s="7">
        <f t="shared" si="0"/>
        <v>65</v>
      </c>
      <c r="B73" s="503"/>
      <c r="C73" s="297" t="s">
        <v>167</v>
      </c>
      <c r="D73" s="57">
        <v>1441</v>
      </c>
      <c r="E73" s="296">
        <v>1588</v>
      </c>
      <c r="F73" s="297">
        <v>2500</v>
      </c>
    </row>
    <row r="74" spans="1:6" ht="15" customHeight="1" x14ac:dyDescent="0.25">
      <c r="A74" s="7">
        <f t="shared" si="0"/>
        <v>66</v>
      </c>
      <c r="B74" s="503"/>
      <c r="C74" s="297" t="s">
        <v>168</v>
      </c>
      <c r="D74" s="57">
        <v>2558</v>
      </c>
      <c r="E74" s="296">
        <v>2667</v>
      </c>
      <c r="F74" s="297">
        <v>2500</v>
      </c>
    </row>
    <row r="75" spans="1:6" ht="15" customHeight="1" x14ac:dyDescent="0.25">
      <c r="A75" s="7">
        <f t="shared" ref="A75:A129" si="1">A74+1</f>
        <v>67</v>
      </c>
      <c r="B75" s="503"/>
      <c r="C75" s="297" t="s">
        <v>169</v>
      </c>
      <c r="D75" s="57">
        <v>17577</v>
      </c>
      <c r="E75" s="296">
        <v>17650</v>
      </c>
      <c r="F75" s="328">
        <v>2500</v>
      </c>
    </row>
    <row r="76" spans="1:6" ht="15" customHeight="1" x14ac:dyDescent="0.25">
      <c r="A76" s="7">
        <f t="shared" si="1"/>
        <v>68</v>
      </c>
      <c r="B76" s="503"/>
      <c r="C76" s="297" t="s">
        <v>170</v>
      </c>
      <c r="D76" s="57">
        <v>5481</v>
      </c>
      <c r="E76" s="296">
        <v>5642</v>
      </c>
      <c r="F76" s="297">
        <v>2596</v>
      </c>
    </row>
    <row r="77" spans="1:6" ht="15" customHeight="1" x14ac:dyDescent="0.25">
      <c r="A77" s="7">
        <f t="shared" si="1"/>
        <v>69</v>
      </c>
      <c r="B77" s="503"/>
      <c r="C77" s="297" t="s">
        <v>171</v>
      </c>
      <c r="D77" s="57">
        <v>5478</v>
      </c>
      <c r="E77" s="296">
        <v>5639</v>
      </c>
      <c r="F77" s="328">
        <v>2600</v>
      </c>
    </row>
    <row r="78" spans="1:6" ht="15" customHeight="1" x14ac:dyDescent="0.25">
      <c r="A78" s="7">
        <f t="shared" si="1"/>
        <v>70</v>
      </c>
      <c r="B78" s="503"/>
      <c r="C78" s="297" t="s">
        <v>172</v>
      </c>
      <c r="D78" s="57">
        <v>6977</v>
      </c>
      <c r="E78" s="296">
        <v>7028</v>
      </c>
      <c r="F78" s="297">
        <v>2955</v>
      </c>
    </row>
    <row r="79" spans="1:6" ht="15" customHeight="1" x14ac:dyDescent="0.25">
      <c r="A79" s="7">
        <f t="shared" si="1"/>
        <v>71</v>
      </c>
      <c r="B79" s="503"/>
      <c r="C79" s="297" t="s">
        <v>173</v>
      </c>
      <c r="D79" s="57">
        <v>6971</v>
      </c>
      <c r="E79" s="296">
        <v>7023</v>
      </c>
      <c r="F79" s="328">
        <v>2958</v>
      </c>
    </row>
    <row r="80" spans="1:6" ht="15" customHeight="1" x14ac:dyDescent="0.25">
      <c r="A80" s="7">
        <f t="shared" si="1"/>
        <v>72</v>
      </c>
      <c r="B80" s="503"/>
      <c r="C80" s="297" t="s">
        <v>174</v>
      </c>
      <c r="D80" s="57">
        <v>22599</v>
      </c>
      <c r="E80" s="296">
        <v>22671</v>
      </c>
      <c r="F80" s="297">
        <v>2996.5</v>
      </c>
    </row>
    <row r="81" spans="1:6" ht="15" customHeight="1" x14ac:dyDescent="0.25">
      <c r="A81" s="7">
        <f t="shared" si="1"/>
        <v>73</v>
      </c>
      <c r="B81" s="503"/>
      <c r="C81" s="297" t="s">
        <v>175</v>
      </c>
      <c r="D81" s="57">
        <v>22597</v>
      </c>
      <c r="E81" s="296">
        <v>22669</v>
      </c>
      <c r="F81" s="328">
        <v>3000</v>
      </c>
    </row>
    <row r="82" spans="1:6" ht="15" customHeight="1" x14ac:dyDescent="0.25">
      <c r="A82" s="7">
        <f t="shared" si="1"/>
        <v>74</v>
      </c>
      <c r="B82" s="503"/>
      <c r="C82" s="297" t="s">
        <v>176</v>
      </c>
      <c r="D82" s="57">
        <v>23188</v>
      </c>
      <c r="E82" s="296">
        <v>23263</v>
      </c>
      <c r="F82" s="328">
        <v>3000</v>
      </c>
    </row>
    <row r="83" spans="1:6" ht="15" customHeight="1" x14ac:dyDescent="0.25">
      <c r="A83" s="7">
        <f t="shared" si="1"/>
        <v>75</v>
      </c>
      <c r="B83" s="503"/>
      <c r="C83" s="297" t="s">
        <v>177</v>
      </c>
      <c r="D83" s="57">
        <v>23190</v>
      </c>
      <c r="E83" s="296">
        <v>23265</v>
      </c>
      <c r="F83" s="297">
        <v>3000</v>
      </c>
    </row>
    <row r="84" spans="1:6" ht="15" customHeight="1" x14ac:dyDescent="0.25">
      <c r="A84" s="7">
        <f t="shared" si="1"/>
        <v>76</v>
      </c>
      <c r="B84" s="503"/>
      <c r="C84" s="297" t="s">
        <v>178</v>
      </c>
      <c r="D84" s="57">
        <v>24448</v>
      </c>
      <c r="E84" s="296">
        <v>24553</v>
      </c>
      <c r="F84" s="328">
        <v>3000</v>
      </c>
    </row>
    <row r="85" spans="1:6" ht="15" customHeight="1" x14ac:dyDescent="0.25">
      <c r="A85" s="7">
        <f t="shared" si="1"/>
        <v>77</v>
      </c>
      <c r="B85" s="503"/>
      <c r="C85" s="297" t="s">
        <v>179</v>
      </c>
      <c r="D85" s="57">
        <v>24716</v>
      </c>
      <c r="E85" s="296">
        <v>24797</v>
      </c>
      <c r="F85" s="297">
        <v>3000</v>
      </c>
    </row>
    <row r="86" spans="1:6" ht="15" customHeight="1" x14ac:dyDescent="0.25">
      <c r="A86" s="7">
        <f t="shared" si="1"/>
        <v>78</v>
      </c>
      <c r="B86" s="503"/>
      <c r="C86" s="297" t="s">
        <v>180</v>
      </c>
      <c r="D86" s="57">
        <v>24744</v>
      </c>
      <c r="E86" s="296">
        <v>24804</v>
      </c>
      <c r="F86" s="328">
        <v>3000</v>
      </c>
    </row>
    <row r="87" spans="1:6" ht="15" customHeight="1" x14ac:dyDescent="0.25">
      <c r="A87" s="7">
        <f t="shared" si="1"/>
        <v>79</v>
      </c>
      <c r="B87" s="503"/>
      <c r="C87" s="297" t="s">
        <v>181</v>
      </c>
      <c r="D87" s="57">
        <v>24797</v>
      </c>
      <c r="E87" s="296">
        <v>24858</v>
      </c>
      <c r="F87" s="297">
        <v>3000</v>
      </c>
    </row>
    <row r="88" spans="1:6" ht="15" customHeight="1" x14ac:dyDescent="0.25">
      <c r="A88" s="7">
        <f t="shared" si="1"/>
        <v>80</v>
      </c>
      <c r="B88" s="503"/>
      <c r="C88" s="297" t="s">
        <v>182</v>
      </c>
      <c r="D88" s="57">
        <v>12007</v>
      </c>
      <c r="E88" s="296">
        <v>12153</v>
      </c>
      <c r="F88" s="328">
        <v>4798</v>
      </c>
    </row>
    <row r="89" spans="1:6" ht="15" customHeight="1" x14ac:dyDescent="0.25">
      <c r="A89" s="7">
        <f t="shared" si="1"/>
        <v>81</v>
      </c>
      <c r="B89" s="503"/>
      <c r="C89" s="297" t="s">
        <v>183</v>
      </c>
      <c r="D89" s="57">
        <v>12010</v>
      </c>
      <c r="E89" s="296">
        <v>12156</v>
      </c>
      <c r="F89" s="297">
        <v>4802</v>
      </c>
    </row>
    <row r="90" spans="1:6" ht="15" customHeight="1" x14ac:dyDescent="0.25">
      <c r="A90" s="7">
        <f t="shared" si="1"/>
        <v>82</v>
      </c>
      <c r="B90" s="503"/>
      <c r="C90" s="297" t="s">
        <v>184</v>
      </c>
      <c r="D90" s="57">
        <v>1839</v>
      </c>
      <c r="E90" s="296">
        <v>1958</v>
      </c>
      <c r="F90" s="328">
        <v>4996</v>
      </c>
    </row>
    <row r="91" spans="1:6" ht="15" customHeight="1" x14ac:dyDescent="0.25">
      <c r="A91" s="7">
        <f t="shared" si="1"/>
        <v>83</v>
      </c>
      <c r="B91" s="503"/>
      <c r="C91" s="297" t="s">
        <v>185</v>
      </c>
      <c r="D91" s="57">
        <v>1840</v>
      </c>
      <c r="E91" s="296">
        <v>1959</v>
      </c>
      <c r="F91" s="297">
        <v>5000</v>
      </c>
    </row>
    <row r="92" spans="1:6" ht="15" customHeight="1" x14ac:dyDescent="0.25">
      <c r="A92" s="7">
        <f t="shared" si="1"/>
        <v>84</v>
      </c>
      <c r="B92" s="503"/>
      <c r="C92" s="297" t="s">
        <v>186</v>
      </c>
      <c r="D92" s="57">
        <v>23754</v>
      </c>
      <c r="E92" s="296">
        <v>23843</v>
      </c>
      <c r="F92" s="297">
        <v>5500</v>
      </c>
    </row>
    <row r="93" spans="1:6" ht="15" customHeight="1" x14ac:dyDescent="0.25">
      <c r="A93" s="7">
        <f t="shared" si="1"/>
        <v>85</v>
      </c>
      <c r="B93" s="503"/>
      <c r="C93" s="297" t="s">
        <v>187</v>
      </c>
      <c r="D93" s="57">
        <v>6729</v>
      </c>
      <c r="E93" s="296">
        <v>6803</v>
      </c>
      <c r="F93" s="328">
        <v>6729</v>
      </c>
    </row>
    <row r="94" spans="1:6" ht="15" customHeight="1" x14ac:dyDescent="0.25">
      <c r="A94" s="7">
        <f t="shared" si="1"/>
        <v>86</v>
      </c>
      <c r="B94" s="503"/>
      <c r="C94" s="297" t="s">
        <v>188</v>
      </c>
      <c r="D94" s="57">
        <v>8290</v>
      </c>
      <c r="E94" s="296">
        <v>8359</v>
      </c>
      <c r="F94" s="328">
        <v>7998</v>
      </c>
    </row>
    <row r="95" spans="1:6" ht="15" customHeight="1" x14ac:dyDescent="0.25">
      <c r="A95" s="7">
        <f t="shared" si="1"/>
        <v>87</v>
      </c>
      <c r="B95" s="503"/>
      <c r="C95" s="297" t="s">
        <v>189</v>
      </c>
      <c r="D95" s="57">
        <v>8425</v>
      </c>
      <c r="E95" s="296">
        <v>8571</v>
      </c>
      <c r="F95" s="297">
        <v>7998</v>
      </c>
    </row>
    <row r="96" spans="1:6" ht="15" customHeight="1" x14ac:dyDescent="0.25">
      <c r="A96" s="7">
        <f t="shared" si="1"/>
        <v>88</v>
      </c>
      <c r="B96" s="503"/>
      <c r="C96" s="297" t="s">
        <v>190</v>
      </c>
      <c r="D96" s="57">
        <v>8566</v>
      </c>
      <c r="E96" s="296">
        <v>8674</v>
      </c>
      <c r="F96" s="328">
        <v>7998</v>
      </c>
    </row>
    <row r="97" spans="1:6" ht="15" customHeight="1" x14ac:dyDescent="0.25">
      <c r="A97" s="7">
        <f t="shared" si="1"/>
        <v>89</v>
      </c>
      <c r="B97" s="503"/>
      <c r="C97" s="297" t="s">
        <v>191</v>
      </c>
      <c r="D97" s="57">
        <v>8678</v>
      </c>
      <c r="E97" s="296">
        <v>8781</v>
      </c>
      <c r="F97" s="297">
        <v>7998</v>
      </c>
    </row>
    <row r="98" spans="1:6" ht="15" customHeight="1" x14ac:dyDescent="0.25">
      <c r="A98" s="7">
        <f t="shared" si="1"/>
        <v>90</v>
      </c>
      <c r="B98" s="503"/>
      <c r="C98" s="297" t="s">
        <v>192</v>
      </c>
      <c r="D98" s="57">
        <v>8878</v>
      </c>
      <c r="E98" s="296">
        <v>8960</v>
      </c>
      <c r="F98" s="328">
        <v>7998</v>
      </c>
    </row>
    <row r="99" spans="1:6" ht="15" customHeight="1" x14ac:dyDescent="0.25">
      <c r="A99" s="7">
        <f t="shared" si="1"/>
        <v>91</v>
      </c>
      <c r="B99" s="503"/>
      <c r="C99" s="297" t="s">
        <v>193</v>
      </c>
      <c r="D99" s="57">
        <v>15598</v>
      </c>
      <c r="E99" s="296">
        <v>15814</v>
      </c>
      <c r="F99" s="328">
        <v>8000</v>
      </c>
    </row>
    <row r="100" spans="1:6" ht="15" customHeight="1" x14ac:dyDescent="0.25">
      <c r="A100" s="7">
        <f t="shared" si="1"/>
        <v>92</v>
      </c>
      <c r="B100" s="503"/>
      <c r="C100" s="297" t="s">
        <v>194</v>
      </c>
      <c r="D100" s="57">
        <v>15600</v>
      </c>
      <c r="E100" s="296">
        <v>15816</v>
      </c>
      <c r="F100" s="297">
        <v>8000</v>
      </c>
    </row>
    <row r="101" spans="1:6" ht="15" customHeight="1" x14ac:dyDescent="0.25">
      <c r="A101" s="7">
        <f t="shared" si="1"/>
        <v>93</v>
      </c>
      <c r="B101" s="503"/>
      <c r="C101" s="297" t="s">
        <v>195</v>
      </c>
      <c r="D101" s="57">
        <v>8420</v>
      </c>
      <c r="E101" s="296">
        <v>8566</v>
      </c>
      <c r="F101" s="328">
        <v>8001</v>
      </c>
    </row>
    <row r="102" spans="1:6" ht="15" customHeight="1" x14ac:dyDescent="0.25">
      <c r="A102" s="7">
        <f t="shared" si="1"/>
        <v>94</v>
      </c>
      <c r="B102" s="503"/>
      <c r="C102" s="297" t="s">
        <v>196</v>
      </c>
      <c r="D102" s="57">
        <v>8674</v>
      </c>
      <c r="E102" s="296">
        <v>8776</v>
      </c>
      <c r="F102" s="328">
        <v>8001</v>
      </c>
    </row>
    <row r="103" spans="1:6" ht="15" customHeight="1" x14ac:dyDescent="0.25">
      <c r="A103" s="7">
        <f t="shared" si="1"/>
        <v>95</v>
      </c>
      <c r="B103" s="503"/>
      <c r="C103" s="297" t="s">
        <v>197</v>
      </c>
      <c r="D103" s="57">
        <v>8270</v>
      </c>
      <c r="E103" s="296">
        <v>8364</v>
      </c>
      <c r="F103" s="297">
        <v>8002</v>
      </c>
    </row>
    <row r="104" spans="1:6" ht="15" customHeight="1" x14ac:dyDescent="0.25">
      <c r="A104" s="7">
        <f t="shared" si="1"/>
        <v>96</v>
      </c>
      <c r="B104" s="503"/>
      <c r="C104" s="297" t="s">
        <v>198</v>
      </c>
      <c r="D104" s="57">
        <v>8571</v>
      </c>
      <c r="E104" s="296">
        <v>8678</v>
      </c>
      <c r="F104" s="297">
        <v>8002</v>
      </c>
    </row>
    <row r="105" spans="1:6" ht="15" customHeight="1" x14ac:dyDescent="0.25">
      <c r="A105" s="7">
        <f t="shared" si="1"/>
        <v>97</v>
      </c>
      <c r="B105" s="503"/>
      <c r="C105" s="297" t="s">
        <v>199</v>
      </c>
      <c r="D105" s="57">
        <v>8883</v>
      </c>
      <c r="E105" s="296">
        <v>8965</v>
      </c>
      <c r="F105" s="297">
        <v>8002</v>
      </c>
    </row>
    <row r="106" spans="1:6" ht="15" customHeight="1" x14ac:dyDescent="0.25">
      <c r="A106" s="7">
        <f t="shared" si="1"/>
        <v>98</v>
      </c>
      <c r="B106" s="503"/>
      <c r="C106" s="297" t="s">
        <v>200</v>
      </c>
      <c r="D106" s="57">
        <v>21320</v>
      </c>
      <c r="E106" s="296">
        <v>21366</v>
      </c>
      <c r="F106" s="297">
        <v>8096</v>
      </c>
    </row>
    <row r="107" spans="1:6" ht="15" customHeight="1" x14ac:dyDescent="0.25">
      <c r="A107" s="7">
        <f t="shared" si="1"/>
        <v>99</v>
      </c>
      <c r="B107" s="503"/>
      <c r="C107" s="297" t="s">
        <v>201</v>
      </c>
      <c r="D107" s="57">
        <v>21612</v>
      </c>
      <c r="E107" s="296">
        <v>21668</v>
      </c>
      <c r="F107" s="328">
        <v>8096</v>
      </c>
    </row>
    <row r="108" spans="1:6" ht="15" customHeight="1" x14ac:dyDescent="0.25">
      <c r="A108" s="7">
        <f t="shared" si="1"/>
        <v>100</v>
      </c>
      <c r="B108" s="503"/>
      <c r="C108" s="297" t="s">
        <v>202</v>
      </c>
      <c r="D108" s="57">
        <v>22209</v>
      </c>
      <c r="E108" s="296">
        <v>22279</v>
      </c>
      <c r="F108" s="297">
        <v>8096.5</v>
      </c>
    </row>
    <row r="109" spans="1:6" ht="15" customHeight="1" x14ac:dyDescent="0.25">
      <c r="A109" s="7">
        <f t="shared" si="1"/>
        <v>101</v>
      </c>
      <c r="B109" s="503"/>
      <c r="C109" s="297" t="s">
        <v>203</v>
      </c>
      <c r="D109" s="57">
        <v>21318</v>
      </c>
      <c r="E109" s="296">
        <v>21365</v>
      </c>
      <c r="F109" s="328">
        <v>8100</v>
      </c>
    </row>
    <row r="110" spans="1:6" ht="15" customHeight="1" x14ac:dyDescent="0.25">
      <c r="A110" s="7">
        <f t="shared" si="1"/>
        <v>102</v>
      </c>
      <c r="B110" s="503"/>
      <c r="C110" s="297" t="s">
        <v>204</v>
      </c>
      <c r="D110" s="57">
        <v>21614</v>
      </c>
      <c r="E110" s="296">
        <v>21670</v>
      </c>
      <c r="F110" s="297">
        <v>8100</v>
      </c>
    </row>
    <row r="111" spans="1:6" ht="15" customHeight="1" x14ac:dyDescent="0.25">
      <c r="A111" s="7">
        <f t="shared" si="1"/>
        <v>103</v>
      </c>
      <c r="B111" s="503"/>
      <c r="C111" s="297" t="s">
        <v>205</v>
      </c>
      <c r="D111" s="57">
        <v>21859</v>
      </c>
      <c r="E111" s="296">
        <v>21919</v>
      </c>
      <c r="F111" s="328">
        <v>8100</v>
      </c>
    </row>
    <row r="112" spans="1:6" ht="15" customHeight="1" x14ac:dyDescent="0.25">
      <c r="A112" s="7">
        <f t="shared" si="1"/>
        <v>104</v>
      </c>
      <c r="B112" s="503"/>
      <c r="C112" s="297" t="s">
        <v>206</v>
      </c>
      <c r="D112" s="57">
        <v>21861</v>
      </c>
      <c r="E112" s="296">
        <v>21921</v>
      </c>
      <c r="F112" s="297">
        <v>8100</v>
      </c>
    </row>
    <row r="113" spans="1:6" ht="15" customHeight="1" x14ac:dyDescent="0.25">
      <c r="A113" s="7">
        <f t="shared" si="1"/>
        <v>105</v>
      </c>
      <c r="B113" s="503"/>
      <c r="C113" s="297" t="s">
        <v>207</v>
      </c>
      <c r="D113" s="57">
        <v>22207</v>
      </c>
      <c r="E113" s="296">
        <v>22277</v>
      </c>
      <c r="F113" s="328">
        <v>8100</v>
      </c>
    </row>
    <row r="114" spans="1:6" ht="15" customHeight="1" x14ac:dyDescent="0.25">
      <c r="A114" s="7">
        <f t="shared" si="1"/>
        <v>106</v>
      </c>
      <c r="B114" s="503"/>
      <c r="C114" s="297" t="s">
        <v>208</v>
      </c>
      <c r="D114" s="57">
        <v>19376</v>
      </c>
      <c r="E114" s="296">
        <v>19553</v>
      </c>
      <c r="F114" s="297">
        <v>9996</v>
      </c>
    </row>
    <row r="115" spans="1:6" ht="15" customHeight="1" x14ac:dyDescent="0.25">
      <c r="A115" s="7">
        <f t="shared" si="1"/>
        <v>107</v>
      </c>
      <c r="B115" s="503"/>
      <c r="C115" s="297" t="s">
        <v>209</v>
      </c>
      <c r="D115" s="57">
        <v>9785</v>
      </c>
      <c r="E115" s="296">
        <v>9935</v>
      </c>
      <c r="F115" s="297">
        <v>9998</v>
      </c>
    </row>
    <row r="116" spans="1:6" ht="15" customHeight="1" x14ac:dyDescent="0.25">
      <c r="A116" s="7">
        <f t="shared" si="1"/>
        <v>108</v>
      </c>
      <c r="B116" s="503"/>
      <c r="C116" s="297" t="s">
        <v>210</v>
      </c>
      <c r="D116" s="57">
        <v>16377</v>
      </c>
      <c r="E116" s="296">
        <v>16421</v>
      </c>
      <c r="F116" s="328">
        <v>10000</v>
      </c>
    </row>
    <row r="117" spans="1:6" ht="15" customHeight="1" x14ac:dyDescent="0.25">
      <c r="A117" s="7">
        <f t="shared" si="1"/>
        <v>109</v>
      </c>
      <c r="B117" s="503"/>
      <c r="C117" s="297" t="s">
        <v>211</v>
      </c>
      <c r="D117" s="57">
        <v>16378</v>
      </c>
      <c r="E117" s="296">
        <v>16422</v>
      </c>
      <c r="F117" s="297">
        <v>10000</v>
      </c>
    </row>
    <row r="118" spans="1:6" ht="15" customHeight="1" x14ac:dyDescent="0.25">
      <c r="A118" s="7">
        <f t="shared" si="1"/>
        <v>110</v>
      </c>
      <c r="B118" s="503"/>
      <c r="C118" s="297" t="s">
        <v>212</v>
      </c>
      <c r="D118" s="57">
        <v>16816</v>
      </c>
      <c r="E118" s="296">
        <v>16868</v>
      </c>
      <c r="F118" s="328">
        <v>10000</v>
      </c>
    </row>
    <row r="119" spans="1:6" ht="15" customHeight="1" x14ac:dyDescent="0.25">
      <c r="A119" s="7">
        <f t="shared" si="1"/>
        <v>111</v>
      </c>
      <c r="B119" s="503"/>
      <c r="C119" s="297" t="s">
        <v>213</v>
      </c>
      <c r="D119" s="57">
        <v>16817</v>
      </c>
      <c r="E119" s="296">
        <v>16869</v>
      </c>
      <c r="F119" s="297">
        <v>10000</v>
      </c>
    </row>
    <row r="120" spans="1:6" ht="15" customHeight="1" x14ac:dyDescent="0.25">
      <c r="A120" s="7">
        <f t="shared" si="1"/>
        <v>112</v>
      </c>
      <c r="B120" s="503"/>
      <c r="C120" s="297" t="s">
        <v>214</v>
      </c>
      <c r="D120" s="57">
        <v>19374</v>
      </c>
      <c r="E120" s="296">
        <v>19551</v>
      </c>
      <c r="F120" s="328">
        <v>10000</v>
      </c>
    </row>
    <row r="121" spans="1:6" ht="15" customHeight="1" x14ac:dyDescent="0.25">
      <c r="A121" s="7">
        <f t="shared" si="1"/>
        <v>113</v>
      </c>
      <c r="B121" s="503"/>
      <c r="C121" s="297" t="s">
        <v>215</v>
      </c>
      <c r="D121" s="57">
        <v>9780</v>
      </c>
      <c r="E121" s="296">
        <v>9931</v>
      </c>
      <c r="F121" s="328">
        <v>10002</v>
      </c>
    </row>
    <row r="122" spans="1:6" ht="15" customHeight="1" x14ac:dyDescent="0.25">
      <c r="A122" s="7">
        <f t="shared" si="1"/>
        <v>114</v>
      </c>
      <c r="B122" s="503"/>
      <c r="C122" s="297" t="s">
        <v>216</v>
      </c>
      <c r="D122" s="57">
        <v>12778</v>
      </c>
      <c r="E122" s="296">
        <v>12828</v>
      </c>
      <c r="F122" s="328">
        <v>39980</v>
      </c>
    </row>
    <row r="123" spans="1:6" ht="15" customHeight="1" x14ac:dyDescent="0.25">
      <c r="A123" s="7">
        <f t="shared" si="1"/>
        <v>115</v>
      </c>
      <c r="B123" s="503"/>
      <c r="C123" s="297" t="s">
        <v>217</v>
      </c>
      <c r="D123" s="57">
        <v>12900</v>
      </c>
      <c r="E123" s="296">
        <v>13001</v>
      </c>
      <c r="F123" s="297">
        <v>39998</v>
      </c>
    </row>
    <row r="124" spans="1:6" ht="15" customHeight="1" x14ac:dyDescent="0.25">
      <c r="A124" s="7">
        <f t="shared" si="1"/>
        <v>116</v>
      </c>
      <c r="B124" s="503"/>
      <c r="C124" s="297" t="s">
        <v>218</v>
      </c>
      <c r="D124" s="57">
        <v>12898</v>
      </c>
      <c r="E124" s="296">
        <v>12990</v>
      </c>
      <c r="F124" s="328">
        <v>40001</v>
      </c>
    </row>
    <row r="125" spans="1:6" ht="15" customHeight="1" x14ac:dyDescent="0.25">
      <c r="A125" s="7">
        <f t="shared" si="1"/>
        <v>117</v>
      </c>
      <c r="B125" s="503"/>
      <c r="C125" s="297" t="s">
        <v>219</v>
      </c>
      <c r="D125" s="57">
        <v>12780</v>
      </c>
      <c r="E125" s="296">
        <v>12830</v>
      </c>
      <c r="F125" s="297">
        <v>40010</v>
      </c>
    </row>
    <row r="126" spans="1:6" ht="15" customHeight="1" x14ac:dyDescent="0.25">
      <c r="A126" s="7">
        <f t="shared" si="1"/>
        <v>118</v>
      </c>
      <c r="B126" s="503"/>
      <c r="C126" s="297" t="s">
        <v>220</v>
      </c>
      <c r="D126" s="57">
        <v>1185</v>
      </c>
      <c r="E126" s="296">
        <v>1266</v>
      </c>
      <c r="F126" s="328">
        <v>50000</v>
      </c>
    </row>
    <row r="127" spans="1:6" ht="15" customHeight="1" x14ac:dyDescent="0.25">
      <c r="A127" s="7">
        <f t="shared" si="1"/>
        <v>119</v>
      </c>
      <c r="B127" s="503"/>
      <c r="C127" s="297" t="s">
        <v>221</v>
      </c>
      <c r="D127" s="57">
        <v>1214</v>
      </c>
      <c r="E127" s="296">
        <v>1267</v>
      </c>
      <c r="F127" s="297">
        <v>50000</v>
      </c>
    </row>
    <row r="128" spans="1:6" ht="15" customHeight="1" x14ac:dyDescent="0.25">
      <c r="A128" s="7">
        <f t="shared" si="1"/>
        <v>120</v>
      </c>
      <c r="B128" s="503"/>
      <c r="C128" s="297" t="s">
        <v>222</v>
      </c>
      <c r="D128" s="57">
        <v>1266</v>
      </c>
      <c r="E128" s="296">
        <v>1336</v>
      </c>
      <c r="F128" s="328">
        <v>50000</v>
      </c>
    </row>
    <row r="129" spans="1:13" ht="15" customHeight="1" thickBot="1" x14ac:dyDescent="0.3">
      <c r="A129" s="7">
        <f t="shared" si="1"/>
        <v>121</v>
      </c>
      <c r="B129" s="504"/>
      <c r="C129" s="59" t="s">
        <v>223</v>
      </c>
      <c r="D129" s="329">
        <v>1267</v>
      </c>
      <c r="E129" s="321">
        <v>1337</v>
      </c>
      <c r="F129" s="59">
        <v>50000</v>
      </c>
    </row>
    <row r="130" spans="1:13" x14ac:dyDescent="0.25">
      <c r="A130" s="7"/>
    </row>
    <row r="131" spans="1:13" x14ac:dyDescent="0.25">
      <c r="A131" s="7"/>
    </row>
    <row r="132" spans="1:13" ht="15" customHeight="1" x14ac:dyDescent="0.4">
      <c r="A132" s="7"/>
      <c r="B132" s="495"/>
      <c r="C132" s="495"/>
      <c r="D132" s="77"/>
      <c r="E132" s="77"/>
      <c r="F132" s="77"/>
      <c r="G132" s="77"/>
      <c r="H132" s="77"/>
      <c r="I132" s="77"/>
      <c r="J132" s="77"/>
      <c r="K132" s="77"/>
      <c r="L132" s="77"/>
      <c r="M132" s="77"/>
    </row>
    <row r="133" spans="1:13" ht="15.75" customHeight="1" x14ac:dyDescent="0.4">
      <c r="A133" s="7"/>
      <c r="B133" s="495"/>
      <c r="C133" s="495"/>
      <c r="D133" s="77"/>
      <c r="E133" s="77"/>
      <c r="F133" s="77"/>
      <c r="G133" s="77"/>
      <c r="H133" s="77"/>
      <c r="I133" s="77"/>
      <c r="J133" s="77"/>
      <c r="K133" s="77"/>
      <c r="L133" s="77"/>
      <c r="M133" s="77"/>
    </row>
    <row r="134" spans="1:13" ht="15.75" x14ac:dyDescent="0.25">
      <c r="A134" s="7"/>
      <c r="B134" s="32"/>
      <c r="C134" s="288"/>
      <c r="D134" s="289"/>
      <c r="E134" s="289"/>
      <c r="F134" s="289"/>
      <c r="I134" s="282"/>
      <c r="J134" s="282"/>
      <c r="K134" s="282"/>
      <c r="L134" s="283"/>
      <c r="M134" s="284"/>
    </row>
    <row r="135" spans="1:13" ht="15" customHeight="1" x14ac:dyDescent="0.25">
      <c r="A135" s="7" t="e">
        <f>#REF!+1</f>
        <v>#REF!</v>
      </c>
      <c r="B135" s="492"/>
      <c r="C135" s="32"/>
      <c r="D135" s="32"/>
      <c r="E135" s="32"/>
      <c r="F135" s="32"/>
      <c r="I135" s="494"/>
      <c r="J135" s="285"/>
      <c r="K135" s="285"/>
      <c r="L135" s="509"/>
      <c r="M135" s="286"/>
    </row>
    <row r="136" spans="1:13" ht="15" customHeight="1" x14ac:dyDescent="0.25">
      <c r="A136" s="7" t="e">
        <f>$A135+1</f>
        <v>#REF!</v>
      </c>
      <c r="B136" s="493"/>
      <c r="C136" s="32"/>
      <c r="D136" s="54"/>
      <c r="E136" s="54"/>
      <c r="F136" s="54"/>
      <c r="I136" s="494"/>
      <c r="J136" s="285"/>
      <c r="K136" s="285"/>
      <c r="L136" s="509"/>
      <c r="M136" s="286"/>
    </row>
    <row r="137" spans="1:13" ht="15" customHeight="1" x14ac:dyDescent="0.25">
      <c r="A137" s="7" t="e">
        <f t="shared" ref="A137:A187" si="2">$A136+1</f>
        <v>#REF!</v>
      </c>
      <c r="B137" s="493"/>
      <c r="C137" s="32"/>
      <c r="D137" s="54"/>
      <c r="E137" s="54"/>
      <c r="F137" s="54"/>
      <c r="I137" s="494"/>
      <c r="J137" s="285"/>
      <c r="K137" s="285"/>
      <c r="L137" s="509"/>
      <c r="M137" s="286"/>
    </row>
    <row r="138" spans="1:13" ht="15" customHeight="1" x14ac:dyDescent="0.25">
      <c r="A138" s="7" t="e">
        <f t="shared" si="2"/>
        <v>#REF!</v>
      </c>
      <c r="B138" s="493"/>
      <c r="C138" s="32"/>
      <c r="D138" s="54"/>
      <c r="E138" s="54"/>
      <c r="F138" s="54"/>
      <c r="I138" s="494"/>
      <c r="J138" s="285"/>
      <c r="K138" s="285"/>
      <c r="L138" s="509"/>
      <c r="M138" s="287"/>
    </row>
    <row r="139" spans="1:13" ht="15.75" customHeight="1" x14ac:dyDescent="0.25">
      <c r="A139" s="7" t="e">
        <f t="shared" si="2"/>
        <v>#REF!</v>
      </c>
      <c r="B139" s="478"/>
      <c r="C139" s="32"/>
      <c r="D139" s="54"/>
      <c r="E139" s="54"/>
      <c r="F139" s="54"/>
      <c r="I139" s="494"/>
      <c r="J139" s="285"/>
      <c r="K139" s="285"/>
      <c r="L139" s="509"/>
      <c r="M139" s="287"/>
    </row>
    <row r="140" spans="1:13" ht="15.75" customHeight="1" x14ac:dyDescent="0.25">
      <c r="A140" s="7" t="e">
        <f t="shared" si="2"/>
        <v>#REF!</v>
      </c>
      <c r="B140" s="478"/>
      <c r="C140" s="32"/>
      <c r="D140" s="54"/>
      <c r="E140" s="54"/>
      <c r="F140" s="54"/>
      <c r="I140" s="494"/>
      <c r="J140" s="285"/>
      <c r="K140" s="285"/>
      <c r="L140" s="510"/>
      <c r="M140" s="467"/>
    </row>
    <row r="141" spans="1:13" ht="15" customHeight="1" x14ac:dyDescent="0.25">
      <c r="A141" s="7" t="e">
        <f t="shared" si="2"/>
        <v>#REF!</v>
      </c>
      <c r="B141" s="478"/>
      <c r="C141" s="32"/>
      <c r="D141" s="54"/>
      <c r="E141" s="54"/>
      <c r="F141" s="54"/>
      <c r="I141" s="494"/>
      <c r="J141" s="285"/>
      <c r="K141" s="285"/>
      <c r="L141" s="510"/>
      <c r="M141" s="467"/>
    </row>
    <row r="142" spans="1:13" x14ac:dyDescent="0.25">
      <c r="A142" s="7" t="e">
        <f t="shared" si="2"/>
        <v>#REF!</v>
      </c>
      <c r="B142" s="478"/>
      <c r="C142" s="32"/>
      <c r="D142" s="54"/>
      <c r="E142" s="54"/>
      <c r="F142" s="54"/>
      <c r="I142" s="494"/>
      <c r="J142" s="285"/>
      <c r="K142" s="285"/>
      <c r="L142" s="510"/>
      <c r="M142" s="467"/>
    </row>
    <row r="143" spans="1:13" ht="15.75" customHeight="1" x14ac:dyDescent="0.25">
      <c r="A143" s="7" t="e">
        <f t="shared" si="2"/>
        <v>#REF!</v>
      </c>
      <c r="B143" s="478"/>
      <c r="C143" s="32"/>
      <c r="D143" s="54"/>
      <c r="E143" s="54"/>
      <c r="F143" s="54"/>
      <c r="I143" s="494"/>
      <c r="J143" s="285"/>
      <c r="K143" s="285"/>
      <c r="L143" s="510"/>
      <c r="M143" s="467"/>
    </row>
    <row r="144" spans="1:13" ht="15" customHeight="1" x14ac:dyDescent="0.25">
      <c r="A144" s="7" t="e">
        <f t="shared" si="2"/>
        <v>#REF!</v>
      </c>
      <c r="B144" s="478"/>
      <c r="C144" s="32"/>
      <c r="D144" s="54"/>
      <c r="E144" s="54"/>
      <c r="F144" s="54"/>
      <c r="I144" s="494"/>
      <c r="J144" s="285"/>
      <c r="K144" s="285"/>
      <c r="L144" s="509"/>
      <c r="M144" s="286"/>
    </row>
    <row r="145" spans="1:13" ht="15" customHeight="1" x14ac:dyDescent="0.25">
      <c r="A145" s="7" t="e">
        <f t="shared" si="2"/>
        <v>#REF!</v>
      </c>
      <c r="B145" s="478"/>
      <c r="C145" s="32"/>
      <c r="D145" s="54"/>
      <c r="E145" s="54"/>
      <c r="F145" s="54"/>
      <c r="I145" s="494"/>
      <c r="J145" s="285"/>
      <c r="K145" s="285"/>
      <c r="L145" s="509"/>
      <c r="M145" s="286"/>
    </row>
    <row r="146" spans="1:13" ht="15" customHeight="1" x14ac:dyDescent="0.25">
      <c r="A146" s="7" t="e">
        <f t="shared" si="2"/>
        <v>#REF!</v>
      </c>
      <c r="B146" s="478"/>
      <c r="C146" s="32"/>
      <c r="D146" s="54"/>
      <c r="E146" s="54"/>
      <c r="F146" s="54"/>
      <c r="I146" s="494"/>
      <c r="J146" s="285"/>
      <c r="K146" s="285"/>
      <c r="L146" s="509"/>
      <c r="M146" s="286"/>
    </row>
    <row r="147" spans="1:13" ht="15" customHeight="1" x14ac:dyDescent="0.25">
      <c r="A147" s="7" t="e">
        <f t="shared" si="2"/>
        <v>#REF!</v>
      </c>
      <c r="B147" s="478"/>
      <c r="C147" s="32"/>
      <c r="D147" s="54"/>
      <c r="E147" s="54"/>
      <c r="F147" s="54"/>
      <c r="I147" s="494"/>
      <c r="J147" s="285"/>
      <c r="K147" s="285"/>
      <c r="L147" s="509"/>
      <c r="M147" s="287"/>
    </row>
    <row r="148" spans="1:13" ht="15.75" customHeight="1" x14ac:dyDescent="0.25">
      <c r="A148" s="7" t="e">
        <f t="shared" si="2"/>
        <v>#REF!</v>
      </c>
      <c r="B148" s="478"/>
      <c r="C148" s="32"/>
      <c r="D148" s="54"/>
      <c r="E148" s="54"/>
      <c r="F148" s="54"/>
      <c r="I148" s="494"/>
      <c r="J148" s="285"/>
      <c r="K148" s="285"/>
      <c r="L148" s="509"/>
      <c r="M148" s="287"/>
    </row>
    <row r="149" spans="1:13" ht="15.75" customHeight="1" x14ac:dyDescent="0.25">
      <c r="A149" s="7" t="e">
        <f t="shared" si="2"/>
        <v>#REF!</v>
      </c>
      <c r="B149" s="478"/>
      <c r="C149" s="32"/>
      <c r="D149" s="54"/>
      <c r="E149" s="54"/>
      <c r="F149" s="54"/>
      <c r="I149" s="494"/>
      <c r="J149" s="285"/>
      <c r="K149" s="285"/>
      <c r="L149" s="510"/>
      <c r="M149" s="467"/>
    </row>
    <row r="150" spans="1:13" ht="15" customHeight="1" x14ac:dyDescent="0.25">
      <c r="A150" s="7" t="e">
        <f t="shared" si="2"/>
        <v>#REF!</v>
      </c>
      <c r="B150" s="478"/>
      <c r="C150" s="32"/>
      <c r="D150" s="54"/>
      <c r="E150" s="54"/>
      <c r="F150" s="54"/>
      <c r="I150" s="494"/>
      <c r="J150" s="285"/>
      <c r="K150" s="285"/>
      <c r="L150" s="510"/>
      <c r="M150" s="467"/>
    </row>
    <row r="151" spans="1:13" x14ac:dyDescent="0.25">
      <c r="A151" s="7" t="e">
        <f t="shared" si="2"/>
        <v>#REF!</v>
      </c>
      <c r="B151" s="478"/>
      <c r="C151" s="32"/>
      <c r="D151" s="54"/>
      <c r="E151" s="54"/>
      <c r="F151" s="54"/>
      <c r="I151" s="494"/>
      <c r="J151" s="285"/>
      <c r="K151" s="285"/>
      <c r="L151" s="510"/>
      <c r="M151" s="467"/>
    </row>
    <row r="152" spans="1:13" ht="15.75" customHeight="1" x14ac:dyDescent="0.25">
      <c r="A152" s="7" t="e">
        <f t="shared" si="2"/>
        <v>#REF!</v>
      </c>
      <c r="B152" s="478"/>
      <c r="C152" s="32"/>
      <c r="D152" s="54"/>
      <c r="E152" s="54"/>
      <c r="F152" s="54"/>
      <c r="I152" s="494"/>
      <c r="J152" s="285"/>
      <c r="K152" s="285"/>
      <c r="L152" s="510"/>
      <c r="M152" s="467"/>
    </row>
    <row r="153" spans="1:13" ht="15" customHeight="1" x14ac:dyDescent="0.25">
      <c r="A153" s="7" t="e">
        <f t="shared" si="2"/>
        <v>#REF!</v>
      </c>
      <c r="B153" s="478"/>
      <c r="C153" s="32"/>
      <c r="D153" s="54"/>
      <c r="E153" s="54"/>
      <c r="F153" s="54"/>
      <c r="I153" s="494"/>
      <c r="J153" s="285"/>
      <c r="K153" s="285"/>
      <c r="L153" s="509"/>
      <c r="M153" s="286"/>
    </row>
    <row r="154" spans="1:13" ht="15" customHeight="1" x14ac:dyDescent="0.25">
      <c r="A154" s="7" t="e">
        <f t="shared" si="2"/>
        <v>#REF!</v>
      </c>
      <c r="B154" s="478"/>
      <c r="C154" s="32"/>
      <c r="D154" s="54"/>
      <c r="E154" s="54"/>
      <c r="F154" s="54"/>
      <c r="I154" s="494"/>
      <c r="J154" s="285"/>
      <c r="K154" s="285"/>
      <c r="L154" s="509"/>
      <c r="M154" s="286"/>
    </row>
    <row r="155" spans="1:13" ht="15" customHeight="1" x14ac:dyDescent="0.25">
      <c r="A155" s="7" t="e">
        <f t="shared" si="2"/>
        <v>#REF!</v>
      </c>
      <c r="B155" s="478"/>
      <c r="C155" s="32"/>
      <c r="D155" s="54"/>
      <c r="E155" s="54"/>
      <c r="F155" s="54"/>
      <c r="I155" s="494"/>
      <c r="J155" s="285"/>
      <c r="K155" s="285"/>
      <c r="L155" s="509"/>
      <c r="M155" s="286"/>
    </row>
    <row r="156" spans="1:13" ht="15" customHeight="1" x14ac:dyDescent="0.25">
      <c r="A156" s="7" t="e">
        <f t="shared" si="2"/>
        <v>#REF!</v>
      </c>
      <c r="B156" s="478"/>
      <c r="C156" s="32"/>
      <c r="D156" s="54"/>
      <c r="E156" s="54"/>
      <c r="F156" s="54"/>
      <c r="I156" s="494"/>
      <c r="J156" s="285"/>
      <c r="K156" s="285"/>
      <c r="L156" s="509"/>
      <c r="M156" s="287"/>
    </row>
    <row r="157" spans="1:13" ht="15.75" customHeight="1" x14ac:dyDescent="0.25">
      <c r="A157" s="7" t="e">
        <f t="shared" si="2"/>
        <v>#REF!</v>
      </c>
      <c r="B157" s="478"/>
      <c r="C157" s="32"/>
      <c r="D157" s="54"/>
      <c r="E157" s="54"/>
      <c r="F157" s="54"/>
      <c r="I157" s="494"/>
      <c r="J157" s="285"/>
      <c r="K157" s="285"/>
      <c r="L157" s="509"/>
      <c r="M157" s="287"/>
    </row>
    <row r="158" spans="1:13" ht="15.75" customHeight="1" x14ac:dyDescent="0.25">
      <c r="A158" s="7" t="e">
        <f t="shared" si="2"/>
        <v>#REF!</v>
      </c>
      <c r="B158" s="478"/>
      <c r="C158" s="32"/>
      <c r="D158" s="54"/>
      <c r="E158" s="54"/>
      <c r="F158" s="54"/>
      <c r="I158" s="494"/>
      <c r="J158" s="285"/>
      <c r="K158" s="285"/>
      <c r="L158" s="510"/>
      <c r="M158" s="467"/>
    </row>
    <row r="159" spans="1:13" ht="15" customHeight="1" x14ac:dyDescent="0.25">
      <c r="A159" s="7" t="e">
        <f t="shared" si="2"/>
        <v>#REF!</v>
      </c>
      <c r="B159" s="478"/>
      <c r="C159" s="32"/>
      <c r="D159" s="54"/>
      <c r="E159" s="54"/>
      <c r="F159" s="54"/>
      <c r="I159" s="494"/>
      <c r="J159" s="285"/>
      <c r="K159" s="285"/>
      <c r="L159" s="510"/>
      <c r="M159" s="467"/>
    </row>
    <row r="160" spans="1:13" x14ac:dyDescent="0.25">
      <c r="A160" s="7" t="e">
        <f t="shared" si="2"/>
        <v>#REF!</v>
      </c>
      <c r="B160" s="478"/>
      <c r="C160" s="32"/>
      <c r="D160" s="54"/>
      <c r="E160" s="54"/>
      <c r="F160" s="54"/>
      <c r="I160" s="494"/>
      <c r="J160" s="285"/>
      <c r="K160" s="285"/>
      <c r="L160" s="510"/>
      <c r="M160" s="467"/>
    </row>
    <row r="161" spans="1:13" ht="15.75" customHeight="1" x14ac:dyDescent="0.25">
      <c r="A161" s="7" t="e">
        <f t="shared" si="2"/>
        <v>#REF!</v>
      </c>
      <c r="B161" s="478"/>
      <c r="C161" s="32"/>
      <c r="D161" s="54"/>
      <c r="E161" s="54"/>
      <c r="F161" s="54"/>
      <c r="I161" s="494"/>
      <c r="J161" s="285"/>
      <c r="K161" s="285"/>
      <c r="L161" s="510"/>
      <c r="M161" s="467"/>
    </row>
    <row r="162" spans="1:13" x14ac:dyDescent="0.25">
      <c r="A162" s="7" t="e">
        <f t="shared" si="2"/>
        <v>#REF!</v>
      </c>
      <c r="B162" s="478"/>
      <c r="C162" s="32"/>
      <c r="D162" s="54"/>
      <c r="E162" s="54"/>
      <c r="F162" s="54"/>
      <c r="I162" s="32"/>
      <c r="J162" s="32"/>
      <c r="K162" s="32"/>
      <c r="L162" s="32"/>
      <c r="M162" s="32"/>
    </row>
    <row r="163" spans="1:13" x14ac:dyDescent="0.25">
      <c r="A163" s="7" t="e">
        <f t="shared" si="2"/>
        <v>#REF!</v>
      </c>
      <c r="B163" s="478"/>
      <c r="C163" s="32"/>
      <c r="D163" s="54"/>
      <c r="E163" s="54"/>
      <c r="F163" s="54"/>
      <c r="I163" s="32"/>
      <c r="J163" s="32"/>
      <c r="K163" s="32"/>
      <c r="L163" s="32"/>
      <c r="M163" s="32"/>
    </row>
    <row r="164" spans="1:13" x14ac:dyDescent="0.25">
      <c r="A164" s="7" t="e">
        <f t="shared" si="2"/>
        <v>#REF!</v>
      </c>
      <c r="B164" s="478"/>
      <c r="C164" s="32"/>
      <c r="D164" s="54"/>
      <c r="E164" s="54"/>
      <c r="F164" s="54"/>
      <c r="I164" s="32"/>
      <c r="J164" s="32"/>
      <c r="K164" s="32"/>
      <c r="L164" s="32"/>
      <c r="M164" s="136"/>
    </row>
    <row r="165" spans="1:13" x14ac:dyDescent="0.25">
      <c r="A165" s="7" t="e">
        <f t="shared" si="2"/>
        <v>#REF!</v>
      </c>
      <c r="B165" s="478"/>
      <c r="C165" s="32"/>
      <c r="D165" s="54"/>
      <c r="E165" s="54"/>
      <c r="F165" s="54"/>
    </row>
    <row r="166" spans="1:13" x14ac:dyDescent="0.25">
      <c r="A166" s="7" t="e">
        <f t="shared" si="2"/>
        <v>#REF!</v>
      </c>
      <c r="B166" s="478"/>
      <c r="C166" s="32"/>
      <c r="D166" s="54"/>
      <c r="E166" s="54"/>
      <c r="F166" s="54"/>
    </row>
    <row r="167" spans="1:13" x14ac:dyDescent="0.25">
      <c r="A167" s="7" t="e">
        <f t="shared" si="2"/>
        <v>#REF!</v>
      </c>
      <c r="B167" s="478"/>
      <c r="C167" s="32"/>
      <c r="D167" s="54"/>
      <c r="E167" s="54"/>
      <c r="F167" s="54"/>
    </row>
    <row r="168" spans="1:13" x14ac:dyDescent="0.25">
      <c r="A168" s="7" t="e">
        <f t="shared" si="2"/>
        <v>#REF!</v>
      </c>
      <c r="B168" s="478"/>
      <c r="C168" s="32"/>
      <c r="D168" s="54"/>
      <c r="E168" s="54"/>
      <c r="F168" s="54"/>
    </row>
    <row r="169" spans="1:13" x14ac:dyDescent="0.25">
      <c r="A169" s="7" t="e">
        <f t="shared" si="2"/>
        <v>#REF!</v>
      </c>
      <c r="B169" s="478"/>
      <c r="C169" s="32"/>
      <c r="D169" s="54"/>
      <c r="E169" s="54"/>
      <c r="F169" s="54"/>
    </row>
    <row r="170" spans="1:13" x14ac:dyDescent="0.25">
      <c r="A170" s="7" t="e">
        <f t="shared" si="2"/>
        <v>#REF!</v>
      </c>
      <c r="B170" s="478"/>
      <c r="C170" s="32"/>
      <c r="D170" s="54"/>
      <c r="E170" s="54"/>
      <c r="F170" s="54"/>
    </row>
    <row r="171" spans="1:13" x14ac:dyDescent="0.25">
      <c r="A171" s="7" t="e">
        <f t="shared" si="2"/>
        <v>#REF!</v>
      </c>
      <c r="B171" s="478"/>
      <c r="C171" s="32"/>
      <c r="D171" s="54"/>
      <c r="E171" s="54"/>
      <c r="F171" s="54"/>
    </row>
    <row r="172" spans="1:13" x14ac:dyDescent="0.25">
      <c r="A172" s="7" t="e">
        <f t="shared" si="2"/>
        <v>#REF!</v>
      </c>
      <c r="B172" s="478"/>
      <c r="C172" s="32"/>
      <c r="D172" s="54"/>
      <c r="E172" s="54"/>
      <c r="F172" s="54"/>
    </row>
    <row r="173" spans="1:13" x14ac:dyDescent="0.25">
      <c r="A173" s="7" t="e">
        <f t="shared" si="2"/>
        <v>#REF!</v>
      </c>
      <c r="B173" s="478"/>
      <c r="C173" s="32"/>
      <c r="D173" s="54"/>
      <c r="E173" s="54"/>
      <c r="F173" s="54"/>
    </row>
    <row r="174" spans="1:13" x14ac:dyDescent="0.25">
      <c r="A174" s="7" t="e">
        <f t="shared" si="2"/>
        <v>#REF!</v>
      </c>
      <c r="B174" s="478"/>
      <c r="C174" s="32"/>
      <c r="D174" s="54"/>
      <c r="E174" s="54"/>
      <c r="F174" s="54"/>
    </row>
    <row r="175" spans="1:13" x14ac:dyDescent="0.25">
      <c r="A175" s="7" t="e">
        <f t="shared" si="2"/>
        <v>#REF!</v>
      </c>
      <c r="B175" s="478"/>
      <c r="C175" s="32"/>
      <c r="D175" s="54"/>
      <c r="E175" s="54"/>
      <c r="F175" s="54"/>
    </row>
    <row r="176" spans="1:13" x14ac:dyDescent="0.25">
      <c r="A176" s="7" t="e">
        <f t="shared" si="2"/>
        <v>#REF!</v>
      </c>
      <c r="B176" s="478"/>
      <c r="C176" s="32"/>
      <c r="D176" s="54"/>
      <c r="E176" s="54"/>
      <c r="F176" s="54"/>
    </row>
    <row r="177" spans="1:6" x14ac:dyDescent="0.25">
      <c r="A177" s="7" t="e">
        <f t="shared" si="2"/>
        <v>#REF!</v>
      </c>
      <c r="B177" s="478"/>
      <c r="C177" s="32"/>
      <c r="D177" s="54"/>
      <c r="E177" s="54"/>
      <c r="F177" s="54"/>
    </row>
    <row r="178" spans="1:6" x14ac:dyDescent="0.25">
      <c r="A178" s="7" t="e">
        <f t="shared" si="2"/>
        <v>#REF!</v>
      </c>
      <c r="B178" s="478"/>
      <c r="C178" s="32"/>
      <c r="D178" s="54"/>
      <c r="E178" s="54"/>
      <c r="F178" s="54"/>
    </row>
    <row r="179" spans="1:6" x14ac:dyDescent="0.25">
      <c r="A179" s="7" t="e">
        <f t="shared" si="2"/>
        <v>#REF!</v>
      </c>
      <c r="B179" s="478"/>
      <c r="C179" s="32"/>
      <c r="D179" s="54"/>
      <c r="E179" s="54"/>
      <c r="F179" s="54"/>
    </row>
    <row r="180" spans="1:6" x14ac:dyDescent="0.25">
      <c r="A180" s="7" t="e">
        <f t="shared" si="2"/>
        <v>#REF!</v>
      </c>
      <c r="B180" s="478"/>
      <c r="C180" s="32"/>
      <c r="D180" s="54"/>
      <c r="E180" s="54"/>
      <c r="F180" s="54"/>
    </row>
    <row r="181" spans="1:6" x14ac:dyDescent="0.25">
      <c r="A181" s="7" t="e">
        <f t="shared" si="2"/>
        <v>#REF!</v>
      </c>
      <c r="B181" s="478"/>
      <c r="C181" s="32"/>
      <c r="D181" s="54"/>
      <c r="E181" s="54"/>
      <c r="F181" s="54"/>
    </row>
    <row r="182" spans="1:6" x14ac:dyDescent="0.25">
      <c r="A182" s="7" t="e">
        <f t="shared" si="2"/>
        <v>#REF!</v>
      </c>
      <c r="B182" s="478"/>
      <c r="C182" s="32"/>
      <c r="D182" s="54"/>
      <c r="E182" s="54"/>
      <c r="F182" s="54"/>
    </row>
    <row r="183" spans="1:6" x14ac:dyDescent="0.25">
      <c r="A183" s="7" t="e">
        <f t="shared" si="2"/>
        <v>#REF!</v>
      </c>
      <c r="B183" s="478"/>
      <c r="C183" s="32"/>
      <c r="D183" s="54"/>
      <c r="E183" s="54"/>
      <c r="F183" s="54"/>
    </row>
    <row r="184" spans="1:6" x14ac:dyDescent="0.25">
      <c r="A184" s="7" t="e">
        <f t="shared" si="2"/>
        <v>#REF!</v>
      </c>
      <c r="B184" s="478"/>
      <c r="C184" s="32"/>
      <c r="D184" s="54"/>
      <c r="E184" s="54"/>
      <c r="F184" s="54"/>
    </row>
    <row r="185" spans="1:6" x14ac:dyDescent="0.25">
      <c r="A185" s="7" t="e">
        <f t="shared" si="2"/>
        <v>#REF!</v>
      </c>
      <c r="B185" s="478"/>
      <c r="C185" s="32"/>
      <c r="D185" s="54"/>
      <c r="E185" s="54"/>
      <c r="F185" s="54"/>
    </row>
    <row r="186" spans="1:6" x14ac:dyDescent="0.25">
      <c r="A186" s="7" t="e">
        <f t="shared" si="2"/>
        <v>#REF!</v>
      </c>
      <c r="B186" s="478"/>
      <c r="C186" s="32"/>
      <c r="D186" s="54"/>
      <c r="E186" s="54"/>
      <c r="F186" s="54"/>
    </row>
    <row r="187" spans="1:6" x14ac:dyDescent="0.25">
      <c r="A187" s="7" t="e">
        <f t="shared" si="2"/>
        <v>#REF!</v>
      </c>
      <c r="B187" s="478"/>
      <c r="C187" s="32"/>
      <c r="D187" s="54"/>
      <c r="E187" s="54"/>
      <c r="F187" s="54"/>
    </row>
  </sheetData>
  <sheetProtection password="E119" sheet="1" objects="1" scenarios="1"/>
  <mergeCells count="57">
    <mergeCell ref="O3:Q3"/>
    <mergeCell ref="B5:C6"/>
    <mergeCell ref="Q7:Q9"/>
    <mergeCell ref="O13:O15"/>
    <mergeCell ref="Q13:Q15"/>
    <mergeCell ref="J11:J12"/>
    <mergeCell ref="K11:K12"/>
    <mergeCell ref="L11:L12"/>
    <mergeCell ref="O7:O9"/>
    <mergeCell ref="P5:P6"/>
    <mergeCell ref="N7:N11"/>
    <mergeCell ref="O10:O11"/>
    <mergeCell ref="P10:P11"/>
    <mergeCell ref="N5:N6"/>
    <mergeCell ref="O5:O6"/>
    <mergeCell ref="Q5:Q6"/>
    <mergeCell ref="R5:R6"/>
    <mergeCell ref="L153:L157"/>
    <mergeCell ref="L158:L161"/>
    <mergeCell ref="M158:M159"/>
    <mergeCell ref="M160:M161"/>
    <mergeCell ref="L144:L148"/>
    <mergeCell ref="L149:L152"/>
    <mergeCell ref="L140:L143"/>
    <mergeCell ref="L135:L139"/>
    <mergeCell ref="O21:O23"/>
    <mergeCell ref="Q21:Q23"/>
    <mergeCell ref="Q24:Q25"/>
    <mergeCell ref="B150:B187"/>
    <mergeCell ref="H5:I6"/>
    <mergeCell ref="H8:H12"/>
    <mergeCell ref="H13:H23"/>
    <mergeCell ref="H24:H61"/>
    <mergeCell ref="B135:B138"/>
    <mergeCell ref="B139:B149"/>
    <mergeCell ref="I135:I143"/>
    <mergeCell ref="I153:I161"/>
    <mergeCell ref="B132:C133"/>
    <mergeCell ref="I144:I152"/>
    <mergeCell ref="B8:B28"/>
    <mergeCell ref="B29:B42"/>
    <mergeCell ref="B43:B129"/>
    <mergeCell ref="I11:I12"/>
    <mergeCell ref="S7:S9"/>
    <mergeCell ref="M151:M152"/>
    <mergeCell ref="M142:M143"/>
    <mergeCell ref="M140:M141"/>
    <mergeCell ref="M149:M150"/>
    <mergeCell ref="R13:R15"/>
    <mergeCell ref="R21:R22"/>
    <mergeCell ref="S21:S23"/>
    <mergeCell ref="S24:S25"/>
    <mergeCell ref="R7:R8"/>
    <mergeCell ref="S10:S11"/>
    <mergeCell ref="O16:O17"/>
    <mergeCell ref="Q16:Q17"/>
    <mergeCell ref="Q10:Q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1"/>
  <sheetViews>
    <sheetView showGridLines="0" zoomScale="70" zoomScaleNormal="70" workbookViewId="0">
      <pane ySplit="5" topLeftCell="A6" activePane="bottomLeft" state="frozen"/>
      <selection pane="bottomLeft" activeCell="O17" sqref="O17"/>
    </sheetView>
  </sheetViews>
  <sheetFormatPr baseColWidth="10" defaultRowHeight="15" x14ac:dyDescent="0.25"/>
  <cols>
    <col min="2" max="2" width="7.5703125" customWidth="1"/>
    <col min="3" max="3" width="23.7109375" bestFit="1" customWidth="1"/>
    <col min="4" max="6" width="11.42578125" customWidth="1"/>
    <col min="7" max="7" width="6.28515625" customWidth="1"/>
    <col min="8" max="8" width="8" customWidth="1"/>
    <col min="9" max="9" width="23" customWidth="1"/>
    <col min="10" max="10" width="8.42578125" customWidth="1"/>
    <col min="11" max="11" width="7.42578125" customWidth="1"/>
    <col min="12" max="12" width="8.7109375" customWidth="1"/>
    <col min="13" max="13" width="6.28515625" customWidth="1"/>
    <col min="14" max="14" width="14" customWidth="1"/>
    <col min="15" max="15" width="18.7109375" customWidth="1"/>
    <col min="16" max="16" width="31.28515625" customWidth="1"/>
    <col min="17" max="17" width="30.140625" customWidth="1"/>
    <col min="18" max="18" width="53.42578125" customWidth="1"/>
    <col min="19" max="19" width="21" customWidth="1"/>
  </cols>
  <sheetData>
    <row r="2" spans="2:19" ht="20.25" x14ac:dyDescent="0.3">
      <c r="O2" s="396"/>
      <c r="P2" s="396"/>
      <c r="Q2" s="396"/>
    </row>
    <row r="3" spans="2:19" ht="15.75" thickBot="1" x14ac:dyDescent="0.3"/>
    <row r="4" spans="2:19" ht="15" customHeight="1" x14ac:dyDescent="0.25">
      <c r="B4" s="532" t="s">
        <v>277</v>
      </c>
      <c r="C4" s="533"/>
      <c r="D4" s="533"/>
      <c r="E4" s="533"/>
      <c r="F4" s="534"/>
      <c r="G4" s="68"/>
      <c r="H4" s="547" t="s">
        <v>430</v>
      </c>
      <c r="I4" s="548"/>
      <c r="J4" s="548"/>
      <c r="K4" s="548"/>
      <c r="L4" s="549"/>
      <c r="M4" s="165"/>
      <c r="N4" s="527" t="s">
        <v>5</v>
      </c>
      <c r="O4" s="529" t="s">
        <v>6</v>
      </c>
      <c r="P4" s="525" t="s">
        <v>1046</v>
      </c>
      <c r="Q4" s="507" t="s">
        <v>7</v>
      </c>
      <c r="R4" s="539" t="s">
        <v>8</v>
      </c>
      <c r="S4" s="434" t="s">
        <v>817</v>
      </c>
    </row>
    <row r="5" spans="2:19" ht="19.5" customHeight="1" thickBot="1" x14ac:dyDescent="0.3">
      <c r="B5" s="535"/>
      <c r="C5" s="536"/>
      <c r="D5" s="536"/>
      <c r="E5" s="536"/>
      <c r="F5" s="537"/>
      <c r="G5" s="68"/>
      <c r="H5" s="550"/>
      <c r="I5" s="551"/>
      <c r="J5" s="551"/>
      <c r="K5" s="551"/>
      <c r="L5" s="552"/>
      <c r="M5" s="165"/>
      <c r="N5" s="528"/>
      <c r="O5" s="530"/>
      <c r="P5" s="526"/>
      <c r="Q5" s="531"/>
      <c r="R5" s="540"/>
      <c r="S5" s="436"/>
    </row>
    <row r="6" spans="2:19" ht="32.25" customHeight="1" thickBot="1" x14ac:dyDescent="0.3">
      <c r="B6" s="166" t="s">
        <v>818</v>
      </c>
      <c r="C6" s="64" t="s">
        <v>94</v>
      </c>
      <c r="D6" s="358" t="s">
        <v>278</v>
      </c>
      <c r="E6" s="359" t="s">
        <v>96</v>
      </c>
      <c r="F6" s="63" t="s">
        <v>279</v>
      </c>
      <c r="H6" s="167" t="s">
        <v>818</v>
      </c>
      <c r="I6" s="63" t="s">
        <v>94</v>
      </c>
      <c r="J6" s="358" t="s">
        <v>278</v>
      </c>
      <c r="K6" s="359" t="s">
        <v>96</v>
      </c>
      <c r="L6" s="63" t="s">
        <v>279</v>
      </c>
      <c r="N6" s="434" t="s">
        <v>615</v>
      </c>
      <c r="O6" s="541" t="s">
        <v>707</v>
      </c>
      <c r="P6" s="412" t="s">
        <v>1053</v>
      </c>
      <c r="Q6" s="544" t="s">
        <v>1022</v>
      </c>
      <c r="R6" s="119" t="s">
        <v>710</v>
      </c>
      <c r="S6" s="474">
        <v>180</v>
      </c>
    </row>
    <row r="7" spans="2:19" ht="15" customHeight="1" x14ac:dyDescent="0.25">
      <c r="B7" s="65">
        <v>1</v>
      </c>
      <c r="C7" s="300" t="s">
        <v>280</v>
      </c>
      <c r="D7" s="318">
        <v>671</v>
      </c>
      <c r="E7" s="309">
        <v>780</v>
      </c>
      <c r="F7" s="298">
        <v>109</v>
      </c>
      <c r="H7" s="65">
        <v>153</v>
      </c>
      <c r="I7" s="168" t="s">
        <v>431</v>
      </c>
      <c r="J7" s="317">
        <v>13467</v>
      </c>
      <c r="K7" s="295">
        <v>13515</v>
      </c>
      <c r="L7" s="300">
        <v>48</v>
      </c>
      <c r="N7" s="435"/>
      <c r="O7" s="542"/>
      <c r="P7" s="413"/>
      <c r="Q7" s="545"/>
      <c r="R7" s="112" t="s">
        <v>705</v>
      </c>
      <c r="S7" s="538"/>
    </row>
    <row r="8" spans="2:19" ht="15" customHeight="1" thickBot="1" x14ac:dyDescent="0.3">
      <c r="B8" s="66">
        <v>2</v>
      </c>
      <c r="C8" s="297" t="s">
        <v>281</v>
      </c>
      <c r="D8" s="319">
        <v>673</v>
      </c>
      <c r="E8" s="296">
        <v>782</v>
      </c>
      <c r="F8" s="297">
        <v>109</v>
      </c>
      <c r="H8" s="66">
        <v>154</v>
      </c>
      <c r="I8" s="69" t="s">
        <v>432</v>
      </c>
      <c r="J8" s="319">
        <v>13584</v>
      </c>
      <c r="K8" s="296">
        <v>13602</v>
      </c>
      <c r="L8" s="297">
        <v>18</v>
      </c>
      <c r="N8" s="436"/>
      <c r="O8" s="543"/>
      <c r="P8" s="414"/>
      <c r="Q8" s="546"/>
      <c r="R8" s="115"/>
      <c r="S8" s="475"/>
    </row>
    <row r="9" spans="2:19" ht="15" customHeight="1" x14ac:dyDescent="0.25">
      <c r="B9" s="66">
        <v>3</v>
      </c>
      <c r="C9" s="297" t="s">
        <v>282</v>
      </c>
      <c r="D9" s="319">
        <v>966</v>
      </c>
      <c r="E9" s="296">
        <v>1153</v>
      </c>
      <c r="F9" s="297">
        <v>187</v>
      </c>
      <c r="H9" s="71">
        <v>155</v>
      </c>
      <c r="I9" s="69" t="s">
        <v>433</v>
      </c>
      <c r="J9" s="319">
        <v>13738</v>
      </c>
      <c r="K9" s="296">
        <v>13855</v>
      </c>
      <c r="L9" s="361">
        <v>117</v>
      </c>
      <c r="N9" s="110"/>
      <c r="O9" s="113"/>
      <c r="P9" s="113"/>
      <c r="Q9" s="114"/>
      <c r="R9" s="109"/>
      <c r="S9" s="109"/>
    </row>
    <row r="10" spans="2:19" ht="15" customHeight="1" x14ac:dyDescent="0.25">
      <c r="B10" s="66">
        <v>4</v>
      </c>
      <c r="C10" s="297" t="s">
        <v>283</v>
      </c>
      <c r="D10" s="319">
        <v>966</v>
      </c>
      <c r="E10" s="296">
        <v>1182</v>
      </c>
      <c r="F10" s="297">
        <v>216</v>
      </c>
      <c r="H10" s="66">
        <v>156</v>
      </c>
      <c r="I10" s="69" t="s">
        <v>434</v>
      </c>
      <c r="J10" s="319">
        <v>13744</v>
      </c>
      <c r="K10" s="296">
        <v>13855</v>
      </c>
      <c r="L10" s="297">
        <v>111</v>
      </c>
      <c r="N10" s="110"/>
      <c r="O10" s="113"/>
      <c r="P10" s="113"/>
      <c r="Q10" s="114"/>
      <c r="R10" s="109"/>
      <c r="S10" s="109"/>
    </row>
    <row r="11" spans="2:19" ht="15" customHeight="1" x14ac:dyDescent="0.25">
      <c r="B11" s="66">
        <v>5</v>
      </c>
      <c r="C11" s="297" t="s">
        <v>284</v>
      </c>
      <c r="D11" s="319">
        <v>1336</v>
      </c>
      <c r="E11" s="296">
        <v>1441</v>
      </c>
      <c r="F11" s="297">
        <v>105</v>
      </c>
      <c r="H11" s="71">
        <v>157</v>
      </c>
      <c r="I11" s="69" t="s">
        <v>435</v>
      </c>
      <c r="J11" s="319">
        <v>13915</v>
      </c>
      <c r="K11" s="296">
        <v>13928</v>
      </c>
      <c r="L11" s="361">
        <v>13</v>
      </c>
    </row>
    <row r="12" spans="2:19" ht="15" customHeight="1" x14ac:dyDescent="0.25">
      <c r="B12" s="66">
        <v>6</v>
      </c>
      <c r="C12" s="297" t="s">
        <v>285</v>
      </c>
      <c r="D12" s="319">
        <v>1337</v>
      </c>
      <c r="E12" s="296">
        <v>1441</v>
      </c>
      <c r="F12" s="297">
        <v>104</v>
      </c>
      <c r="H12" s="66">
        <v>158</v>
      </c>
      <c r="I12" s="69" t="s">
        <v>436</v>
      </c>
      <c r="J12" s="319">
        <v>13915</v>
      </c>
      <c r="K12" s="296">
        <v>13934</v>
      </c>
      <c r="L12" s="297">
        <v>19</v>
      </c>
    </row>
    <row r="13" spans="2:19" ht="15" customHeight="1" x14ac:dyDescent="0.25">
      <c r="B13" s="66">
        <v>7</v>
      </c>
      <c r="C13" s="297" t="s">
        <v>286</v>
      </c>
      <c r="D13" s="319">
        <v>1587</v>
      </c>
      <c r="E13" s="296">
        <v>1839</v>
      </c>
      <c r="F13" s="297">
        <v>252</v>
      </c>
      <c r="H13" s="71">
        <v>159</v>
      </c>
      <c r="I13" s="69" t="s">
        <v>437</v>
      </c>
      <c r="J13" s="316">
        <v>13960</v>
      </c>
      <c r="K13" s="6">
        <v>14115</v>
      </c>
      <c r="L13" s="362">
        <v>155</v>
      </c>
    </row>
    <row r="14" spans="2:19" ht="15" customHeight="1" x14ac:dyDescent="0.25">
      <c r="B14" s="66">
        <v>8</v>
      </c>
      <c r="C14" s="297" t="s">
        <v>287</v>
      </c>
      <c r="D14" s="319">
        <v>1588</v>
      </c>
      <c r="E14" s="296">
        <v>1840</v>
      </c>
      <c r="F14" s="297">
        <v>252</v>
      </c>
      <c r="H14" s="66">
        <v>160</v>
      </c>
      <c r="I14" s="69" t="s">
        <v>438</v>
      </c>
      <c r="J14" s="316">
        <v>13969</v>
      </c>
      <c r="K14" s="6">
        <v>14115</v>
      </c>
      <c r="L14" s="69">
        <v>146</v>
      </c>
    </row>
    <row r="15" spans="2:19" ht="15" customHeight="1" x14ac:dyDescent="0.25">
      <c r="B15" s="66">
        <v>9</v>
      </c>
      <c r="C15" s="297" t="s">
        <v>288</v>
      </c>
      <c r="D15" s="319">
        <v>1958</v>
      </c>
      <c r="E15" s="296">
        <v>2301</v>
      </c>
      <c r="F15" s="297">
        <v>343</v>
      </c>
      <c r="H15" s="71">
        <v>161</v>
      </c>
      <c r="I15" s="69" t="s">
        <v>439</v>
      </c>
      <c r="J15" s="319">
        <v>14190</v>
      </c>
      <c r="K15" s="296">
        <v>14262</v>
      </c>
      <c r="L15" s="361">
        <v>72</v>
      </c>
    </row>
    <row r="16" spans="2:19" ht="15" customHeight="1" x14ac:dyDescent="0.25">
      <c r="B16" s="66">
        <v>10</v>
      </c>
      <c r="C16" s="297" t="s">
        <v>289</v>
      </c>
      <c r="D16" s="319">
        <v>1959</v>
      </c>
      <c r="E16" s="296">
        <v>2302</v>
      </c>
      <c r="F16" s="297">
        <v>343</v>
      </c>
      <c r="H16" s="66">
        <v>162</v>
      </c>
      <c r="I16" s="69" t="s">
        <v>440</v>
      </c>
      <c r="J16" s="319">
        <v>14190</v>
      </c>
      <c r="K16" s="296">
        <v>14268</v>
      </c>
      <c r="L16" s="297">
        <v>78</v>
      </c>
    </row>
    <row r="17" spans="2:12" ht="15" customHeight="1" x14ac:dyDescent="0.25">
      <c r="B17" s="66">
        <v>11</v>
      </c>
      <c r="C17" s="297" t="s">
        <v>290</v>
      </c>
      <c r="D17" s="319">
        <v>2301</v>
      </c>
      <c r="E17" s="296">
        <v>2446</v>
      </c>
      <c r="F17" s="297">
        <v>145</v>
      </c>
      <c r="H17" s="71">
        <v>163</v>
      </c>
      <c r="I17" s="69" t="s">
        <v>441</v>
      </c>
      <c r="J17" s="319">
        <v>14948</v>
      </c>
      <c r="K17" s="296">
        <v>15109</v>
      </c>
      <c r="L17" s="297">
        <v>161</v>
      </c>
    </row>
    <row r="18" spans="2:12" ht="15" customHeight="1" x14ac:dyDescent="0.25">
      <c r="B18" s="66">
        <v>12</v>
      </c>
      <c r="C18" s="297" t="s">
        <v>291</v>
      </c>
      <c r="D18" s="319">
        <v>2302</v>
      </c>
      <c r="E18" s="296">
        <v>2447</v>
      </c>
      <c r="F18" s="297">
        <v>145</v>
      </c>
      <c r="H18" s="66">
        <v>164</v>
      </c>
      <c r="I18" s="69" t="s">
        <v>442</v>
      </c>
      <c r="J18" s="319">
        <v>15255</v>
      </c>
      <c r="K18" s="296">
        <v>15502</v>
      </c>
      <c r="L18" s="361">
        <v>247</v>
      </c>
    </row>
    <row r="19" spans="2:12" ht="15" customHeight="1" x14ac:dyDescent="0.25">
      <c r="B19" s="66">
        <v>13</v>
      </c>
      <c r="C19" s="297" t="s">
        <v>292</v>
      </c>
      <c r="D19" s="319">
        <v>2446</v>
      </c>
      <c r="E19" s="296">
        <v>2558</v>
      </c>
      <c r="F19" s="297">
        <v>112</v>
      </c>
      <c r="H19" s="71">
        <v>165</v>
      </c>
      <c r="I19" s="69" t="s">
        <v>443</v>
      </c>
      <c r="J19" s="319">
        <v>15261</v>
      </c>
      <c r="K19" s="296">
        <v>15502</v>
      </c>
      <c r="L19" s="297">
        <v>241</v>
      </c>
    </row>
    <row r="20" spans="2:12" ht="15" customHeight="1" x14ac:dyDescent="0.25">
      <c r="B20" s="66">
        <v>14</v>
      </c>
      <c r="C20" s="297" t="s">
        <v>293</v>
      </c>
      <c r="D20" s="319">
        <v>2447</v>
      </c>
      <c r="E20" s="296">
        <v>2558</v>
      </c>
      <c r="F20" s="297">
        <v>111</v>
      </c>
      <c r="H20" s="66">
        <v>166</v>
      </c>
      <c r="I20" s="69" t="s">
        <v>444</v>
      </c>
      <c r="J20" s="316">
        <v>15502</v>
      </c>
      <c r="K20" s="6">
        <v>15672</v>
      </c>
      <c r="L20" s="362">
        <v>170</v>
      </c>
    </row>
    <row r="21" spans="2:12" ht="17.25" customHeight="1" x14ac:dyDescent="0.25">
      <c r="B21" s="66">
        <v>15</v>
      </c>
      <c r="C21" s="297" t="s">
        <v>294</v>
      </c>
      <c r="D21" s="319">
        <v>2666</v>
      </c>
      <c r="E21" s="296">
        <v>2992</v>
      </c>
      <c r="F21" s="297">
        <v>326</v>
      </c>
      <c r="H21" s="71">
        <v>167</v>
      </c>
      <c r="I21" s="69" t="s">
        <v>445</v>
      </c>
      <c r="J21" s="316">
        <v>15502</v>
      </c>
      <c r="K21" s="6">
        <v>15672</v>
      </c>
      <c r="L21" s="69">
        <v>170</v>
      </c>
    </row>
    <row r="22" spans="2:12" ht="15" customHeight="1" x14ac:dyDescent="0.25">
      <c r="B22" s="66">
        <v>16</v>
      </c>
      <c r="C22" s="297" t="s">
        <v>295</v>
      </c>
      <c r="D22" s="319">
        <v>2667</v>
      </c>
      <c r="E22" s="296">
        <v>2999</v>
      </c>
      <c r="F22" s="297">
        <v>332</v>
      </c>
      <c r="H22" s="66">
        <v>168</v>
      </c>
      <c r="I22" s="69" t="s">
        <v>446</v>
      </c>
      <c r="J22" s="319">
        <v>15672</v>
      </c>
      <c r="K22" s="296">
        <v>16223</v>
      </c>
      <c r="L22" s="297">
        <v>551</v>
      </c>
    </row>
    <row r="23" spans="2:12" ht="15" customHeight="1" x14ac:dyDescent="0.25">
      <c r="B23" s="66">
        <v>17</v>
      </c>
      <c r="C23" s="297" t="s">
        <v>296</v>
      </c>
      <c r="D23" s="319">
        <v>3112</v>
      </c>
      <c r="E23" s="296">
        <v>3305</v>
      </c>
      <c r="F23" s="297">
        <v>193</v>
      </c>
      <c r="H23" s="71">
        <v>169</v>
      </c>
      <c r="I23" s="69" t="s">
        <v>447</v>
      </c>
      <c r="J23" s="319">
        <v>15672</v>
      </c>
      <c r="K23" s="296">
        <v>16229</v>
      </c>
      <c r="L23" s="297">
        <v>557</v>
      </c>
    </row>
    <row r="24" spans="2:12" ht="15" customHeight="1" x14ac:dyDescent="0.25">
      <c r="B24" s="66">
        <v>18</v>
      </c>
      <c r="C24" s="297" t="s">
        <v>297</v>
      </c>
      <c r="D24" s="319">
        <v>3117</v>
      </c>
      <c r="E24" s="296">
        <v>3311</v>
      </c>
      <c r="F24" s="297">
        <v>194</v>
      </c>
      <c r="H24" s="66">
        <v>170</v>
      </c>
      <c r="I24" s="69" t="s">
        <v>448</v>
      </c>
      <c r="J24" s="319">
        <v>16387</v>
      </c>
      <c r="K24" s="296">
        <v>16495</v>
      </c>
      <c r="L24" s="297">
        <v>108</v>
      </c>
    </row>
    <row r="25" spans="2:12" ht="15" customHeight="1" x14ac:dyDescent="0.25">
      <c r="B25" s="66">
        <v>19</v>
      </c>
      <c r="C25" s="297" t="s">
        <v>298</v>
      </c>
      <c r="D25" s="319">
        <v>3457</v>
      </c>
      <c r="E25" s="296">
        <v>3700</v>
      </c>
      <c r="F25" s="297">
        <v>243</v>
      </c>
      <c r="H25" s="71">
        <v>171</v>
      </c>
      <c r="I25" s="69" t="s">
        <v>449</v>
      </c>
      <c r="J25" s="319">
        <v>16393</v>
      </c>
      <c r="K25" s="296">
        <v>16504</v>
      </c>
      <c r="L25" s="297">
        <v>111</v>
      </c>
    </row>
    <row r="26" spans="2:12" ht="15" customHeight="1" x14ac:dyDescent="0.25">
      <c r="B26" s="66">
        <v>20</v>
      </c>
      <c r="C26" s="297" t="s">
        <v>299</v>
      </c>
      <c r="D26" s="319">
        <v>3465</v>
      </c>
      <c r="E26" s="296">
        <v>3690</v>
      </c>
      <c r="F26" s="297">
        <v>225</v>
      </c>
      <c r="H26" s="66">
        <v>172</v>
      </c>
      <c r="I26" s="69" t="s">
        <v>450</v>
      </c>
      <c r="J26" s="319">
        <v>17012</v>
      </c>
      <c r="K26" s="296">
        <v>17069</v>
      </c>
      <c r="L26" s="297">
        <v>57</v>
      </c>
    </row>
    <row r="27" spans="2:12" ht="15" customHeight="1" x14ac:dyDescent="0.25">
      <c r="B27" s="66">
        <v>21</v>
      </c>
      <c r="C27" s="297" t="s">
        <v>300</v>
      </c>
      <c r="D27" s="319">
        <v>3957</v>
      </c>
      <c r="E27" s="296">
        <v>4104</v>
      </c>
      <c r="F27" s="297">
        <v>147</v>
      </c>
      <c r="H27" s="71">
        <v>173</v>
      </c>
      <c r="I27" s="69" t="s">
        <v>451</v>
      </c>
      <c r="J27" s="319">
        <v>17019</v>
      </c>
      <c r="K27" s="296">
        <v>17069</v>
      </c>
      <c r="L27" s="297">
        <v>50</v>
      </c>
    </row>
    <row r="28" spans="2:12" ht="15" customHeight="1" x14ac:dyDescent="0.25">
      <c r="B28" s="66">
        <v>22</v>
      </c>
      <c r="C28" s="297" t="s">
        <v>301</v>
      </c>
      <c r="D28" s="319">
        <v>3967</v>
      </c>
      <c r="E28" s="296">
        <v>4111</v>
      </c>
      <c r="F28" s="297">
        <v>144</v>
      </c>
      <c r="H28" s="66">
        <v>174</v>
      </c>
      <c r="I28" s="69" t="s">
        <v>452</v>
      </c>
      <c r="J28" s="316">
        <v>17069</v>
      </c>
      <c r="K28" s="6">
        <v>17228</v>
      </c>
      <c r="L28" s="69">
        <v>159</v>
      </c>
    </row>
    <row r="29" spans="2:12" ht="15" customHeight="1" x14ac:dyDescent="0.25">
      <c r="B29" s="66">
        <v>23</v>
      </c>
      <c r="C29" s="297" t="s">
        <v>302</v>
      </c>
      <c r="D29" s="319">
        <v>4580</v>
      </c>
      <c r="E29" s="296">
        <v>4755</v>
      </c>
      <c r="F29" s="297">
        <v>175</v>
      </c>
      <c r="H29" s="71">
        <v>175</v>
      </c>
      <c r="I29" s="69" t="s">
        <v>453</v>
      </c>
      <c r="J29" s="316">
        <v>17069</v>
      </c>
      <c r="K29" s="6">
        <v>17239</v>
      </c>
      <c r="L29" s="69">
        <v>170</v>
      </c>
    </row>
    <row r="30" spans="2:12" ht="15" customHeight="1" x14ac:dyDescent="0.25">
      <c r="B30" s="66">
        <v>24</v>
      </c>
      <c r="C30" s="297" t="s">
        <v>303</v>
      </c>
      <c r="D30" s="319">
        <v>4581</v>
      </c>
      <c r="E30" s="296">
        <v>4744</v>
      </c>
      <c r="F30" s="297">
        <v>163</v>
      </c>
      <c r="H30" s="66">
        <v>176</v>
      </c>
      <c r="I30" s="69" t="s">
        <v>454</v>
      </c>
      <c r="J30" s="319">
        <v>17438</v>
      </c>
      <c r="K30" s="296">
        <v>17765</v>
      </c>
      <c r="L30" s="297">
        <v>327</v>
      </c>
    </row>
    <row r="31" spans="2:12" ht="15" customHeight="1" x14ac:dyDescent="0.25">
      <c r="B31" s="66">
        <v>25</v>
      </c>
      <c r="C31" s="297" t="s">
        <v>304</v>
      </c>
      <c r="D31" s="319">
        <v>5117</v>
      </c>
      <c r="E31" s="296">
        <v>5276</v>
      </c>
      <c r="F31" s="297">
        <v>159</v>
      </c>
      <c r="H31" s="71">
        <v>177</v>
      </c>
      <c r="I31" s="69" t="s">
        <v>455</v>
      </c>
      <c r="J31" s="319">
        <v>17447</v>
      </c>
      <c r="K31" s="296">
        <v>17775</v>
      </c>
      <c r="L31" s="297">
        <v>328</v>
      </c>
    </row>
    <row r="32" spans="2:12" ht="15" customHeight="1" x14ac:dyDescent="0.25">
      <c r="B32" s="66">
        <v>26</v>
      </c>
      <c r="C32" s="297" t="s">
        <v>305</v>
      </c>
      <c r="D32" s="319">
        <v>5121</v>
      </c>
      <c r="E32" s="296">
        <v>5267</v>
      </c>
      <c r="F32" s="297">
        <v>146</v>
      </c>
      <c r="H32" s="66">
        <v>178</v>
      </c>
      <c r="I32" s="69" t="s">
        <v>456</v>
      </c>
      <c r="J32" s="319">
        <v>17975</v>
      </c>
      <c r="K32" s="296">
        <v>18242</v>
      </c>
      <c r="L32" s="297">
        <v>267</v>
      </c>
    </row>
    <row r="33" spans="2:12" ht="15" customHeight="1" x14ac:dyDescent="0.25">
      <c r="B33" s="66">
        <v>27</v>
      </c>
      <c r="C33" s="297" t="s">
        <v>306</v>
      </c>
      <c r="D33" s="319">
        <v>5267</v>
      </c>
      <c r="E33" s="296">
        <v>5423</v>
      </c>
      <c r="F33" s="297">
        <v>156</v>
      </c>
      <c r="H33" s="71">
        <v>179</v>
      </c>
      <c r="I33" s="69" t="s">
        <v>457</v>
      </c>
      <c r="J33" s="319">
        <v>17985</v>
      </c>
      <c r="K33" s="296">
        <v>18251</v>
      </c>
      <c r="L33" s="297">
        <v>266</v>
      </c>
    </row>
    <row r="34" spans="2:12" ht="15" customHeight="1" x14ac:dyDescent="0.25">
      <c r="B34" s="66">
        <v>28</v>
      </c>
      <c r="C34" s="297" t="s">
        <v>307</v>
      </c>
      <c r="D34" s="319">
        <v>5276</v>
      </c>
      <c r="E34" s="296">
        <v>5420</v>
      </c>
      <c r="F34" s="297">
        <v>144</v>
      </c>
      <c r="H34" s="66">
        <v>180</v>
      </c>
      <c r="I34" s="69" t="s">
        <v>458</v>
      </c>
      <c r="J34" s="319">
        <v>18586</v>
      </c>
      <c r="K34" s="296">
        <v>18785</v>
      </c>
      <c r="L34" s="297">
        <v>199</v>
      </c>
    </row>
    <row r="35" spans="2:12" ht="15" customHeight="1" x14ac:dyDescent="0.25">
      <c r="B35" s="66">
        <v>29</v>
      </c>
      <c r="C35" s="297" t="s">
        <v>308</v>
      </c>
      <c r="D35" s="319">
        <v>5420</v>
      </c>
      <c r="E35" s="296">
        <v>5478</v>
      </c>
      <c r="F35" s="297">
        <v>58</v>
      </c>
      <c r="H35" s="71">
        <v>181</v>
      </c>
      <c r="I35" s="69" t="s">
        <v>459</v>
      </c>
      <c r="J35" s="319">
        <v>18596</v>
      </c>
      <c r="K35" s="296">
        <v>18785</v>
      </c>
      <c r="L35" s="297">
        <v>189</v>
      </c>
    </row>
    <row r="36" spans="2:12" ht="15" customHeight="1" x14ac:dyDescent="0.25">
      <c r="B36" s="66">
        <v>30</v>
      </c>
      <c r="C36" s="297" t="s">
        <v>309</v>
      </c>
      <c r="D36" s="319">
        <v>5423</v>
      </c>
      <c r="E36" s="296">
        <v>5481</v>
      </c>
      <c r="F36" s="297">
        <v>58</v>
      </c>
      <c r="H36" s="66">
        <v>182</v>
      </c>
      <c r="I36" s="69" t="s">
        <v>460</v>
      </c>
      <c r="J36" s="316">
        <v>18785</v>
      </c>
      <c r="K36" s="6">
        <v>18940</v>
      </c>
      <c r="L36" s="69">
        <v>155</v>
      </c>
    </row>
    <row r="37" spans="2:12" ht="15" customHeight="1" x14ac:dyDescent="0.25">
      <c r="B37" s="66">
        <v>31</v>
      </c>
      <c r="C37" s="297" t="s">
        <v>310</v>
      </c>
      <c r="D37" s="319">
        <v>5639</v>
      </c>
      <c r="E37" s="296">
        <v>5866</v>
      </c>
      <c r="F37" s="297">
        <v>227</v>
      </c>
      <c r="H37" s="71">
        <v>183</v>
      </c>
      <c r="I37" s="69" t="s">
        <v>461</v>
      </c>
      <c r="J37" s="316">
        <v>18785</v>
      </c>
      <c r="K37" s="6">
        <v>18950</v>
      </c>
      <c r="L37" s="69">
        <v>165</v>
      </c>
    </row>
    <row r="38" spans="2:12" x14ac:dyDescent="0.25">
      <c r="B38" s="66">
        <v>32</v>
      </c>
      <c r="C38" s="297" t="s">
        <v>311</v>
      </c>
      <c r="D38" s="319">
        <v>5642</v>
      </c>
      <c r="E38" s="296">
        <v>5878</v>
      </c>
      <c r="F38" s="297">
        <v>236</v>
      </c>
      <c r="H38" s="66">
        <v>184</v>
      </c>
      <c r="I38" s="69" t="s">
        <v>462</v>
      </c>
      <c r="J38" s="319">
        <v>19002</v>
      </c>
      <c r="K38" s="296">
        <v>19068</v>
      </c>
      <c r="L38" s="297">
        <v>66</v>
      </c>
    </row>
    <row r="39" spans="2:12" x14ac:dyDescent="0.25">
      <c r="B39" s="66">
        <v>33</v>
      </c>
      <c r="C39" s="297" t="s">
        <v>312</v>
      </c>
      <c r="D39" s="319">
        <v>6013</v>
      </c>
      <c r="E39" s="296">
        <v>6229</v>
      </c>
      <c r="F39" s="297">
        <v>216</v>
      </c>
      <c r="H39" s="71">
        <v>185</v>
      </c>
      <c r="I39" s="69" t="s">
        <v>463</v>
      </c>
      <c r="J39" s="319">
        <v>19012</v>
      </c>
      <c r="K39" s="296">
        <v>19078</v>
      </c>
      <c r="L39" s="297">
        <v>66</v>
      </c>
    </row>
    <row r="40" spans="2:12" ht="15" customHeight="1" x14ac:dyDescent="0.25">
      <c r="B40" s="66">
        <v>34</v>
      </c>
      <c r="C40" s="297" t="s">
        <v>313</v>
      </c>
      <c r="D40" s="319">
        <v>6037</v>
      </c>
      <c r="E40" s="296">
        <v>6234</v>
      </c>
      <c r="F40" s="297">
        <v>197</v>
      </c>
      <c r="H40" s="66">
        <v>186</v>
      </c>
      <c r="I40" s="69" t="s">
        <v>464</v>
      </c>
      <c r="J40" s="319">
        <v>19136</v>
      </c>
      <c r="K40" s="296">
        <v>19184</v>
      </c>
      <c r="L40" s="297">
        <v>48</v>
      </c>
    </row>
    <row r="41" spans="2:12" x14ac:dyDescent="0.25">
      <c r="B41" s="66">
        <v>35</v>
      </c>
      <c r="C41" s="297" t="s">
        <v>314</v>
      </c>
      <c r="D41" s="319">
        <v>6344</v>
      </c>
      <c r="E41" s="296">
        <v>6505</v>
      </c>
      <c r="F41" s="297">
        <v>161</v>
      </c>
      <c r="H41" s="71">
        <v>187</v>
      </c>
      <c r="I41" s="69" t="s">
        <v>465</v>
      </c>
      <c r="J41" s="319">
        <v>19146</v>
      </c>
      <c r="K41" s="296">
        <v>19194</v>
      </c>
      <c r="L41" s="297">
        <v>48</v>
      </c>
    </row>
    <row r="42" spans="2:12" x14ac:dyDescent="0.25">
      <c r="B42" s="66">
        <v>36</v>
      </c>
      <c r="C42" s="297" t="s">
        <v>315</v>
      </c>
      <c r="D42" s="319">
        <v>6351</v>
      </c>
      <c r="E42" s="296">
        <v>6495</v>
      </c>
      <c r="F42" s="297">
        <v>144</v>
      </c>
      <c r="H42" s="66">
        <v>188</v>
      </c>
      <c r="I42" s="69" t="s">
        <v>466</v>
      </c>
      <c r="J42" s="319">
        <v>19399</v>
      </c>
      <c r="K42" s="296">
        <v>19532</v>
      </c>
      <c r="L42" s="297">
        <v>133</v>
      </c>
    </row>
    <row r="43" spans="2:12" ht="15" customHeight="1" x14ac:dyDescent="0.25">
      <c r="B43" s="66">
        <v>37</v>
      </c>
      <c r="C43" s="297" t="s">
        <v>316</v>
      </c>
      <c r="D43" s="319">
        <v>6606</v>
      </c>
      <c r="E43" s="296">
        <v>6729</v>
      </c>
      <c r="F43" s="297">
        <v>123</v>
      </c>
      <c r="H43" s="71">
        <v>189</v>
      </c>
      <c r="I43" s="69" t="s">
        <v>467</v>
      </c>
      <c r="J43" s="319">
        <v>19410</v>
      </c>
      <c r="K43" s="296">
        <v>19543</v>
      </c>
      <c r="L43" s="297">
        <v>133</v>
      </c>
    </row>
    <row r="44" spans="2:12" x14ac:dyDescent="0.25">
      <c r="B44" s="66">
        <v>38</v>
      </c>
      <c r="C44" s="297" t="s">
        <v>317</v>
      </c>
      <c r="D44" s="319">
        <v>6607</v>
      </c>
      <c r="E44" s="296">
        <v>6735</v>
      </c>
      <c r="F44" s="297">
        <v>128</v>
      </c>
      <c r="H44" s="66">
        <v>190</v>
      </c>
      <c r="I44" s="69" t="s">
        <v>468</v>
      </c>
      <c r="J44" s="316">
        <v>19628</v>
      </c>
      <c r="K44" s="6">
        <v>19803</v>
      </c>
      <c r="L44" s="69">
        <v>175</v>
      </c>
    </row>
    <row r="45" spans="2:12" x14ac:dyDescent="0.25">
      <c r="B45" s="66">
        <v>39</v>
      </c>
      <c r="C45" s="297" t="s">
        <v>318</v>
      </c>
      <c r="D45" s="319">
        <v>6803</v>
      </c>
      <c r="E45" s="296">
        <v>6891</v>
      </c>
      <c r="F45" s="297">
        <v>88</v>
      </c>
      <c r="H45" s="71">
        <v>191</v>
      </c>
      <c r="I45" s="69" t="s">
        <v>469</v>
      </c>
      <c r="J45" s="316">
        <v>19638</v>
      </c>
      <c r="K45" s="6">
        <v>19813</v>
      </c>
      <c r="L45" s="69">
        <v>175</v>
      </c>
    </row>
    <row r="46" spans="2:12" x14ac:dyDescent="0.25">
      <c r="B46" s="66">
        <v>40</v>
      </c>
      <c r="C46" s="297" t="s">
        <v>319</v>
      </c>
      <c r="D46" s="319">
        <v>6809</v>
      </c>
      <c r="E46" s="296">
        <v>6896</v>
      </c>
      <c r="F46" s="297">
        <v>87</v>
      </c>
      <c r="H46" s="66">
        <v>192</v>
      </c>
      <c r="I46" s="69" t="s">
        <v>470</v>
      </c>
      <c r="J46" s="319">
        <v>19876</v>
      </c>
      <c r="K46" s="296">
        <v>19897</v>
      </c>
      <c r="L46" s="297">
        <v>21</v>
      </c>
    </row>
    <row r="47" spans="2:12" ht="15" customHeight="1" x14ac:dyDescent="0.25">
      <c r="B47" s="66">
        <v>41</v>
      </c>
      <c r="C47" s="297" t="s">
        <v>320</v>
      </c>
      <c r="D47" s="319">
        <v>7023</v>
      </c>
      <c r="E47" s="296">
        <v>7059</v>
      </c>
      <c r="F47" s="297">
        <v>36</v>
      </c>
      <c r="H47" s="71">
        <v>193</v>
      </c>
      <c r="I47" s="69" t="s">
        <v>471</v>
      </c>
      <c r="J47" s="319">
        <v>19886</v>
      </c>
      <c r="K47" s="296">
        <v>19907</v>
      </c>
      <c r="L47" s="297">
        <v>21</v>
      </c>
    </row>
    <row r="48" spans="2:12" x14ac:dyDescent="0.25">
      <c r="B48" s="66">
        <v>42</v>
      </c>
      <c r="C48" s="297" t="s">
        <v>321</v>
      </c>
      <c r="D48" s="319">
        <v>7028</v>
      </c>
      <c r="E48" s="296">
        <v>7065</v>
      </c>
      <c r="F48" s="297">
        <v>37</v>
      </c>
      <c r="H48" s="66">
        <v>194</v>
      </c>
      <c r="I48" s="69" t="s">
        <v>472</v>
      </c>
      <c r="J48" s="319">
        <v>19969</v>
      </c>
      <c r="K48" s="296">
        <v>20249</v>
      </c>
      <c r="L48" s="297">
        <v>280</v>
      </c>
    </row>
    <row r="49" spans="2:12" x14ac:dyDescent="0.25">
      <c r="B49" s="66">
        <v>43</v>
      </c>
      <c r="C49" s="297" t="s">
        <v>322</v>
      </c>
      <c r="D49" s="319">
        <v>7186</v>
      </c>
      <c r="E49" s="296">
        <v>7432</v>
      </c>
      <c r="F49" s="297">
        <v>246</v>
      </c>
      <c r="H49" s="71">
        <v>195</v>
      </c>
      <c r="I49" s="69" t="s">
        <v>473</v>
      </c>
      <c r="J49" s="319">
        <v>19980</v>
      </c>
      <c r="K49" s="296">
        <v>20259</v>
      </c>
      <c r="L49" s="297">
        <v>279</v>
      </c>
    </row>
    <row r="50" spans="2:12" x14ac:dyDescent="0.25">
      <c r="B50" s="66">
        <v>44</v>
      </c>
      <c r="C50" s="297" t="s">
        <v>323</v>
      </c>
      <c r="D50" s="319">
        <v>7191</v>
      </c>
      <c r="E50" s="296">
        <v>7395</v>
      </c>
      <c r="F50" s="297">
        <v>204</v>
      </c>
      <c r="H50" s="66">
        <v>196</v>
      </c>
      <c r="I50" s="69" t="s">
        <v>474</v>
      </c>
      <c r="J50" s="319">
        <v>20468</v>
      </c>
      <c r="K50" s="296">
        <v>20556</v>
      </c>
      <c r="L50" s="297">
        <v>88</v>
      </c>
    </row>
    <row r="51" spans="2:12" x14ac:dyDescent="0.25">
      <c r="B51" s="66">
        <v>45</v>
      </c>
      <c r="C51" s="297" t="s">
        <v>324</v>
      </c>
      <c r="D51" s="319">
        <v>7567</v>
      </c>
      <c r="E51" s="296">
        <v>7651</v>
      </c>
      <c r="F51" s="297">
        <v>84</v>
      </c>
      <c r="H51" s="71">
        <v>197</v>
      </c>
      <c r="I51" s="69" t="s">
        <v>475</v>
      </c>
      <c r="J51" s="319">
        <v>20478</v>
      </c>
      <c r="K51" s="296">
        <v>20566</v>
      </c>
      <c r="L51" s="297">
        <v>88</v>
      </c>
    </row>
    <row r="52" spans="2:12" x14ac:dyDescent="0.25">
      <c r="B52" s="66">
        <v>46</v>
      </c>
      <c r="C52" s="297" t="s">
        <v>325</v>
      </c>
      <c r="D52" s="319">
        <v>7572</v>
      </c>
      <c r="E52" s="296">
        <v>7657</v>
      </c>
      <c r="F52" s="297">
        <v>85</v>
      </c>
      <c r="H52" s="66">
        <v>198</v>
      </c>
      <c r="I52" s="69" t="s">
        <v>476</v>
      </c>
      <c r="J52" s="319">
        <v>20617</v>
      </c>
      <c r="K52" s="296">
        <v>20855</v>
      </c>
      <c r="L52" s="297">
        <v>238</v>
      </c>
    </row>
    <row r="53" spans="2:12" ht="15" customHeight="1" x14ac:dyDescent="0.25">
      <c r="B53" s="66">
        <v>47</v>
      </c>
      <c r="C53" s="297" t="s">
        <v>326</v>
      </c>
      <c r="D53" s="319">
        <v>7851</v>
      </c>
      <c r="E53" s="296">
        <v>7945</v>
      </c>
      <c r="F53" s="297">
        <v>94</v>
      </c>
      <c r="H53" s="71">
        <v>199</v>
      </c>
      <c r="I53" s="69" t="s">
        <v>477</v>
      </c>
      <c r="J53" s="319">
        <v>20627</v>
      </c>
      <c r="K53" s="296">
        <v>20866</v>
      </c>
      <c r="L53" s="297">
        <v>239</v>
      </c>
    </row>
    <row r="54" spans="2:12" x14ac:dyDescent="0.25">
      <c r="B54" s="66">
        <v>48</v>
      </c>
      <c r="C54" s="297" t="s">
        <v>327</v>
      </c>
      <c r="D54" s="319">
        <v>7856</v>
      </c>
      <c r="E54" s="296">
        <v>7950</v>
      </c>
      <c r="F54" s="297">
        <v>94</v>
      </c>
      <c r="H54" s="66">
        <v>200</v>
      </c>
      <c r="I54" s="69" t="s">
        <v>478</v>
      </c>
      <c r="J54" s="319">
        <v>20915</v>
      </c>
      <c r="K54" s="296">
        <v>20932</v>
      </c>
      <c r="L54" s="297">
        <v>17</v>
      </c>
    </row>
    <row r="55" spans="2:12" x14ac:dyDescent="0.25">
      <c r="B55" s="66">
        <v>49</v>
      </c>
      <c r="C55" s="297" t="s">
        <v>328</v>
      </c>
      <c r="D55" s="319">
        <v>8142</v>
      </c>
      <c r="E55" s="296">
        <v>8257</v>
      </c>
      <c r="F55" s="297">
        <v>115</v>
      </c>
      <c r="H55" s="71">
        <v>201</v>
      </c>
      <c r="I55" s="69" t="s">
        <v>479</v>
      </c>
      <c r="J55" s="319">
        <v>20926</v>
      </c>
      <c r="K55" s="296">
        <v>20942</v>
      </c>
      <c r="L55" s="297">
        <v>16</v>
      </c>
    </row>
    <row r="56" spans="2:12" ht="15" customHeight="1" x14ac:dyDescent="0.25">
      <c r="B56" s="66">
        <v>50</v>
      </c>
      <c r="C56" s="297" t="s">
        <v>329</v>
      </c>
      <c r="D56" s="319">
        <v>8147</v>
      </c>
      <c r="E56" s="296">
        <v>8235</v>
      </c>
      <c r="F56" s="297">
        <v>88</v>
      </c>
      <c r="H56" s="66">
        <v>202</v>
      </c>
      <c r="I56" s="69" t="s">
        <v>480</v>
      </c>
      <c r="J56" s="319">
        <v>21046</v>
      </c>
      <c r="K56" s="296">
        <v>21325</v>
      </c>
      <c r="L56" s="297">
        <v>279</v>
      </c>
    </row>
    <row r="57" spans="2:12" x14ac:dyDescent="0.25">
      <c r="B57" s="66">
        <v>51</v>
      </c>
      <c r="C57" s="297" t="s">
        <v>330</v>
      </c>
      <c r="D57" s="319">
        <v>8359</v>
      </c>
      <c r="E57" s="296">
        <v>8420</v>
      </c>
      <c r="F57" s="297">
        <v>61</v>
      </c>
      <c r="H57" s="71">
        <v>203</v>
      </c>
      <c r="I57" s="69" t="s">
        <v>481</v>
      </c>
      <c r="J57" s="319">
        <v>21056</v>
      </c>
      <c r="K57" s="296">
        <v>21336</v>
      </c>
      <c r="L57" s="297">
        <v>280</v>
      </c>
    </row>
    <row r="58" spans="2:12" ht="15" customHeight="1" x14ac:dyDescent="0.25">
      <c r="B58" s="66">
        <v>52</v>
      </c>
      <c r="C58" s="297" t="s">
        <v>331</v>
      </c>
      <c r="D58" s="319">
        <v>8364</v>
      </c>
      <c r="E58" s="296">
        <v>8425</v>
      </c>
      <c r="F58" s="297">
        <v>61</v>
      </c>
      <c r="H58" s="66">
        <v>204</v>
      </c>
      <c r="I58" s="69" t="s">
        <v>482</v>
      </c>
      <c r="J58" s="316">
        <v>21637</v>
      </c>
      <c r="K58" s="6">
        <v>21783</v>
      </c>
      <c r="L58" s="69">
        <v>146</v>
      </c>
    </row>
    <row r="59" spans="2:12" x14ac:dyDescent="0.25">
      <c r="B59" s="66">
        <v>53</v>
      </c>
      <c r="C59" s="297" t="s">
        <v>332</v>
      </c>
      <c r="D59" s="319">
        <v>8776</v>
      </c>
      <c r="E59" s="296">
        <v>8878</v>
      </c>
      <c r="F59" s="297">
        <v>102</v>
      </c>
      <c r="H59" s="71">
        <v>205</v>
      </c>
      <c r="I59" s="69" t="s">
        <v>483</v>
      </c>
      <c r="J59" s="316">
        <v>21637</v>
      </c>
      <c r="K59" s="6">
        <v>21783</v>
      </c>
      <c r="L59" s="69">
        <v>146</v>
      </c>
    </row>
    <row r="60" spans="2:12" ht="15" customHeight="1" x14ac:dyDescent="0.25">
      <c r="B60" s="66">
        <v>54</v>
      </c>
      <c r="C60" s="297" t="s">
        <v>333</v>
      </c>
      <c r="D60" s="319">
        <v>8781</v>
      </c>
      <c r="E60" s="296">
        <v>8883</v>
      </c>
      <c r="F60" s="297">
        <v>102</v>
      </c>
      <c r="H60" s="66">
        <v>206</v>
      </c>
      <c r="I60" s="69" t="s">
        <v>484</v>
      </c>
      <c r="J60" s="319">
        <v>21958</v>
      </c>
      <c r="K60" s="296">
        <v>22145</v>
      </c>
      <c r="L60" s="297">
        <v>187</v>
      </c>
    </row>
    <row r="61" spans="2:12" ht="15.75" thickBot="1" x14ac:dyDescent="0.3">
      <c r="B61" s="66">
        <v>55</v>
      </c>
      <c r="C61" s="297" t="s">
        <v>334</v>
      </c>
      <c r="D61" s="319">
        <v>8960</v>
      </c>
      <c r="E61" s="296">
        <v>9172</v>
      </c>
      <c r="F61" s="297">
        <v>212</v>
      </c>
      <c r="H61" s="169">
        <v>207</v>
      </c>
      <c r="I61" s="70" t="s">
        <v>485</v>
      </c>
      <c r="J61" s="320">
        <v>21994</v>
      </c>
      <c r="K61" s="321">
        <v>22097</v>
      </c>
      <c r="L61" s="59">
        <v>103</v>
      </c>
    </row>
    <row r="62" spans="2:12" x14ac:dyDescent="0.25">
      <c r="B62" s="66">
        <v>56</v>
      </c>
      <c r="C62" s="297" t="s">
        <v>335</v>
      </c>
      <c r="D62" s="319">
        <v>8965</v>
      </c>
      <c r="E62" s="296">
        <v>9177</v>
      </c>
      <c r="F62" s="297">
        <v>212</v>
      </c>
    </row>
    <row r="63" spans="2:12" x14ac:dyDescent="0.25">
      <c r="B63" s="66">
        <v>57</v>
      </c>
      <c r="C63" s="297" t="s">
        <v>336</v>
      </c>
      <c r="D63" s="319">
        <v>9172</v>
      </c>
      <c r="E63" s="296">
        <v>9327</v>
      </c>
      <c r="F63" s="297">
        <v>155</v>
      </c>
    </row>
    <row r="64" spans="2:12" x14ac:dyDescent="0.25">
      <c r="B64" s="66">
        <v>58</v>
      </c>
      <c r="C64" s="297" t="s">
        <v>337</v>
      </c>
      <c r="D64" s="319">
        <v>9177</v>
      </c>
      <c r="E64" s="296">
        <v>9331</v>
      </c>
      <c r="F64" s="297">
        <v>154</v>
      </c>
    </row>
    <row r="65" spans="2:6" x14ac:dyDescent="0.25">
      <c r="B65" s="66">
        <v>59</v>
      </c>
      <c r="C65" s="297" t="s">
        <v>338</v>
      </c>
      <c r="D65" s="319">
        <v>9327</v>
      </c>
      <c r="E65" s="296">
        <v>9780</v>
      </c>
      <c r="F65" s="297">
        <v>453</v>
      </c>
    </row>
    <row r="66" spans="2:6" x14ac:dyDescent="0.25">
      <c r="B66" s="66">
        <v>60</v>
      </c>
      <c r="C66" s="297" t="s">
        <v>339</v>
      </c>
      <c r="D66" s="319">
        <v>9331</v>
      </c>
      <c r="E66" s="296">
        <v>9785</v>
      </c>
      <c r="F66" s="297">
        <v>454</v>
      </c>
    </row>
    <row r="67" spans="2:6" x14ac:dyDescent="0.25">
      <c r="B67" s="66">
        <v>61</v>
      </c>
      <c r="C67" s="297" t="s">
        <v>340</v>
      </c>
      <c r="D67" s="319">
        <v>9931</v>
      </c>
      <c r="E67" s="296">
        <v>10096</v>
      </c>
      <c r="F67" s="297">
        <v>165</v>
      </c>
    </row>
    <row r="68" spans="2:6" x14ac:dyDescent="0.25">
      <c r="B68" s="66">
        <v>62</v>
      </c>
      <c r="C68" s="297" t="s">
        <v>341</v>
      </c>
      <c r="D68" s="319">
        <v>9935</v>
      </c>
      <c r="E68" s="296">
        <v>10099</v>
      </c>
      <c r="F68" s="297">
        <v>164</v>
      </c>
    </row>
    <row r="69" spans="2:6" x14ac:dyDescent="0.25">
      <c r="B69" s="66">
        <v>63</v>
      </c>
      <c r="C69" s="297" t="s">
        <v>342</v>
      </c>
      <c r="D69" s="319">
        <v>10096</v>
      </c>
      <c r="E69" s="296">
        <v>10246</v>
      </c>
      <c r="F69" s="297">
        <v>150</v>
      </c>
    </row>
    <row r="70" spans="2:6" x14ac:dyDescent="0.25">
      <c r="B70" s="66">
        <v>64</v>
      </c>
      <c r="C70" s="297" t="s">
        <v>343</v>
      </c>
      <c r="D70" s="319">
        <v>10099</v>
      </c>
      <c r="E70" s="296">
        <v>10251</v>
      </c>
      <c r="F70" s="297">
        <v>152</v>
      </c>
    </row>
    <row r="71" spans="2:6" x14ac:dyDescent="0.25">
      <c r="B71" s="66">
        <v>65</v>
      </c>
      <c r="C71" s="297" t="s">
        <v>344</v>
      </c>
      <c r="D71" s="319">
        <v>10530</v>
      </c>
      <c r="E71" s="296">
        <v>10940</v>
      </c>
      <c r="F71" s="297">
        <v>410</v>
      </c>
    </row>
    <row r="72" spans="2:6" x14ac:dyDescent="0.25">
      <c r="B72" s="66">
        <v>66</v>
      </c>
      <c r="C72" s="297" t="s">
        <v>345</v>
      </c>
      <c r="D72" s="319">
        <v>10562</v>
      </c>
      <c r="E72" s="296">
        <v>10585</v>
      </c>
      <c r="F72" s="297">
        <v>23</v>
      </c>
    </row>
    <row r="73" spans="2:6" x14ac:dyDescent="0.25">
      <c r="B73" s="66">
        <v>67</v>
      </c>
      <c r="C73" s="297" t="s">
        <v>346</v>
      </c>
      <c r="D73" s="319">
        <v>10620</v>
      </c>
      <c r="E73" s="296">
        <v>10867</v>
      </c>
      <c r="F73" s="297">
        <v>247</v>
      </c>
    </row>
    <row r="74" spans="2:6" x14ac:dyDescent="0.25">
      <c r="B74" s="66">
        <v>68</v>
      </c>
      <c r="C74" s="297" t="s">
        <v>716</v>
      </c>
      <c r="D74" s="319"/>
      <c r="E74" s="296"/>
      <c r="F74" s="297"/>
    </row>
    <row r="75" spans="2:6" x14ac:dyDescent="0.25">
      <c r="B75" s="66">
        <v>69</v>
      </c>
      <c r="C75" s="297" t="s">
        <v>347</v>
      </c>
      <c r="D75" s="319">
        <v>10902</v>
      </c>
      <c r="E75" s="296">
        <v>10923</v>
      </c>
      <c r="F75" s="297">
        <v>21</v>
      </c>
    </row>
    <row r="76" spans="2:6" x14ac:dyDescent="0.25">
      <c r="B76" s="66">
        <v>70</v>
      </c>
      <c r="C76" s="297" t="s">
        <v>348</v>
      </c>
      <c r="D76" s="319">
        <v>10955</v>
      </c>
      <c r="E76" s="296">
        <v>11425</v>
      </c>
      <c r="F76" s="297">
        <v>470</v>
      </c>
    </row>
    <row r="77" spans="2:6" x14ac:dyDescent="0.25">
      <c r="B77" s="66">
        <v>71</v>
      </c>
      <c r="C77" s="297" t="s">
        <v>349</v>
      </c>
      <c r="D77" s="319">
        <v>10977</v>
      </c>
      <c r="E77" s="296">
        <v>11419</v>
      </c>
      <c r="F77" s="297">
        <v>442</v>
      </c>
    </row>
    <row r="78" spans="2:6" x14ac:dyDescent="0.25">
      <c r="B78" s="66">
        <v>72</v>
      </c>
      <c r="C78" s="297" t="s">
        <v>350</v>
      </c>
      <c r="D78" s="319">
        <v>11419</v>
      </c>
      <c r="E78" s="296">
        <v>11574</v>
      </c>
      <c r="F78" s="297">
        <v>155</v>
      </c>
    </row>
    <row r="79" spans="2:6" x14ac:dyDescent="0.25">
      <c r="B79" s="66">
        <v>73</v>
      </c>
      <c r="C79" s="297" t="s">
        <v>351</v>
      </c>
      <c r="D79" s="319">
        <v>11425</v>
      </c>
      <c r="E79" s="296">
        <v>11576</v>
      </c>
      <c r="F79" s="297">
        <v>151</v>
      </c>
    </row>
    <row r="80" spans="2:6" x14ac:dyDescent="0.25">
      <c r="B80" s="66">
        <v>74</v>
      </c>
      <c r="C80" s="297" t="s">
        <v>352</v>
      </c>
      <c r="D80" s="319">
        <v>11730</v>
      </c>
      <c r="E80" s="296">
        <v>12007</v>
      </c>
      <c r="F80" s="297">
        <v>277</v>
      </c>
    </row>
    <row r="81" spans="2:6" x14ac:dyDescent="0.25">
      <c r="B81" s="66">
        <v>75</v>
      </c>
      <c r="C81" s="297" t="s">
        <v>353</v>
      </c>
      <c r="D81" s="319">
        <v>11753</v>
      </c>
      <c r="E81" s="296">
        <v>12010</v>
      </c>
      <c r="F81" s="297">
        <v>257</v>
      </c>
    </row>
    <row r="82" spans="2:6" x14ac:dyDescent="0.25">
      <c r="B82" s="66">
        <v>76</v>
      </c>
      <c r="C82" s="297" t="s">
        <v>354</v>
      </c>
      <c r="D82" s="319">
        <v>12375</v>
      </c>
      <c r="E82" s="296">
        <v>12648</v>
      </c>
      <c r="F82" s="297">
        <v>273</v>
      </c>
    </row>
    <row r="83" spans="2:6" x14ac:dyDescent="0.25">
      <c r="B83" s="66">
        <v>77</v>
      </c>
      <c r="C83" s="297" t="s">
        <v>355</v>
      </c>
      <c r="D83" s="319">
        <v>12377</v>
      </c>
      <c r="E83" s="296">
        <v>12653</v>
      </c>
      <c r="F83" s="297">
        <v>276</v>
      </c>
    </row>
    <row r="84" spans="2:6" x14ac:dyDescent="0.25">
      <c r="B84" s="66">
        <v>78</v>
      </c>
      <c r="C84" s="297" t="s">
        <v>356</v>
      </c>
      <c r="D84" s="319">
        <v>12648</v>
      </c>
      <c r="E84" s="296">
        <v>12778</v>
      </c>
      <c r="F84" s="297">
        <v>130</v>
      </c>
    </row>
    <row r="85" spans="2:6" x14ac:dyDescent="0.25">
      <c r="B85" s="66">
        <v>79</v>
      </c>
      <c r="C85" s="297" t="s">
        <v>357</v>
      </c>
      <c r="D85" s="319">
        <v>12653</v>
      </c>
      <c r="E85" s="296">
        <v>12780</v>
      </c>
      <c r="F85" s="297">
        <v>127</v>
      </c>
    </row>
    <row r="86" spans="2:6" x14ac:dyDescent="0.25">
      <c r="B86" s="66">
        <v>80</v>
      </c>
      <c r="C86" s="297" t="s">
        <v>358</v>
      </c>
      <c r="D86" s="319">
        <v>12828</v>
      </c>
      <c r="E86" s="296">
        <v>12898</v>
      </c>
      <c r="F86" s="297">
        <v>70</v>
      </c>
    </row>
    <row r="87" spans="2:6" x14ac:dyDescent="0.25">
      <c r="B87" s="66">
        <v>81</v>
      </c>
      <c r="C87" s="297" t="s">
        <v>359</v>
      </c>
      <c r="D87" s="319">
        <v>12830</v>
      </c>
      <c r="E87" s="296">
        <v>12900</v>
      </c>
      <c r="F87" s="297">
        <v>70</v>
      </c>
    </row>
    <row r="88" spans="2:6" x14ac:dyDescent="0.25">
      <c r="B88" s="66">
        <v>82</v>
      </c>
      <c r="C88" s="297" t="s">
        <v>360</v>
      </c>
      <c r="D88" s="319">
        <v>13293</v>
      </c>
      <c r="E88" s="296">
        <v>13373</v>
      </c>
      <c r="F88" s="297">
        <v>80</v>
      </c>
    </row>
    <row r="89" spans="2:6" x14ac:dyDescent="0.25">
      <c r="B89" s="66">
        <v>83</v>
      </c>
      <c r="C89" s="297" t="s">
        <v>361</v>
      </c>
      <c r="D89" s="319">
        <v>13504</v>
      </c>
      <c r="E89" s="296">
        <v>13603</v>
      </c>
      <c r="F89" s="297">
        <v>99</v>
      </c>
    </row>
    <row r="90" spans="2:6" x14ac:dyDescent="0.25">
      <c r="B90" s="66">
        <v>84</v>
      </c>
      <c r="C90" s="297" t="s">
        <v>362</v>
      </c>
      <c r="D90" s="319">
        <v>13768</v>
      </c>
      <c r="E90" s="296">
        <v>13812</v>
      </c>
      <c r="F90" s="297">
        <v>44</v>
      </c>
    </row>
    <row r="91" spans="2:6" x14ac:dyDescent="0.25">
      <c r="B91" s="66">
        <v>85</v>
      </c>
      <c r="C91" s="297" t="s">
        <v>363</v>
      </c>
      <c r="D91" s="319">
        <v>13782</v>
      </c>
      <c r="E91" s="296">
        <v>13968</v>
      </c>
      <c r="F91" s="297">
        <v>186</v>
      </c>
    </row>
    <row r="92" spans="2:6" x14ac:dyDescent="0.25">
      <c r="B92" s="66">
        <v>86</v>
      </c>
      <c r="C92" s="297" t="s">
        <v>364</v>
      </c>
      <c r="D92" s="319">
        <v>13965</v>
      </c>
      <c r="E92" s="296">
        <v>14092</v>
      </c>
      <c r="F92" s="297">
        <v>127</v>
      </c>
    </row>
    <row r="93" spans="2:6" x14ac:dyDescent="0.25">
      <c r="B93" s="66">
        <v>87</v>
      </c>
      <c r="C93" s="297" t="s">
        <v>365</v>
      </c>
      <c r="D93" s="319">
        <v>13968</v>
      </c>
      <c r="E93" s="296">
        <v>14088</v>
      </c>
      <c r="F93" s="297">
        <v>120</v>
      </c>
    </row>
    <row r="94" spans="2:6" x14ac:dyDescent="0.25">
      <c r="B94" s="66">
        <v>88</v>
      </c>
      <c r="C94" s="297" t="s">
        <v>366</v>
      </c>
      <c r="D94" s="319">
        <v>14176</v>
      </c>
      <c r="E94" s="296">
        <v>14220</v>
      </c>
      <c r="F94" s="297">
        <v>44</v>
      </c>
    </row>
    <row r="95" spans="2:6" x14ac:dyDescent="0.25">
      <c r="B95" s="66">
        <v>89</v>
      </c>
      <c r="C95" s="297" t="s">
        <v>367</v>
      </c>
      <c r="D95" s="319">
        <v>14653</v>
      </c>
      <c r="E95" s="296">
        <v>14856</v>
      </c>
      <c r="F95" s="297">
        <v>203</v>
      </c>
    </row>
    <row r="96" spans="2:6" x14ac:dyDescent="0.25">
      <c r="B96" s="66">
        <v>90</v>
      </c>
      <c r="C96" s="297" t="s">
        <v>368</v>
      </c>
      <c r="D96" s="319">
        <v>14677</v>
      </c>
      <c r="E96" s="296">
        <v>14858</v>
      </c>
      <c r="F96" s="297">
        <v>181</v>
      </c>
    </row>
    <row r="97" spans="2:6" x14ac:dyDescent="0.25">
      <c r="B97" s="66">
        <v>91</v>
      </c>
      <c r="C97" s="297" t="s">
        <v>369</v>
      </c>
      <c r="D97" s="319">
        <v>14856</v>
      </c>
      <c r="E97" s="296">
        <v>15228</v>
      </c>
      <c r="F97" s="297">
        <v>372</v>
      </c>
    </row>
    <row r="98" spans="2:6" x14ac:dyDescent="0.25">
      <c r="B98" s="66">
        <v>92</v>
      </c>
      <c r="C98" s="297" t="s">
        <v>370</v>
      </c>
      <c r="D98" s="319">
        <v>14858</v>
      </c>
      <c r="E98" s="296">
        <v>15228</v>
      </c>
      <c r="F98" s="297">
        <v>370</v>
      </c>
    </row>
    <row r="99" spans="2:6" x14ac:dyDescent="0.25">
      <c r="B99" s="66">
        <v>93</v>
      </c>
      <c r="C99" s="297" t="s">
        <v>371</v>
      </c>
      <c r="D99" s="319">
        <v>15228</v>
      </c>
      <c r="E99" s="296">
        <v>15598</v>
      </c>
      <c r="F99" s="297">
        <v>370</v>
      </c>
    </row>
    <row r="100" spans="2:6" x14ac:dyDescent="0.25">
      <c r="B100" s="66">
        <v>94</v>
      </c>
      <c r="C100" s="297" t="s">
        <v>372</v>
      </c>
      <c r="D100" s="319">
        <v>15228</v>
      </c>
      <c r="E100" s="296">
        <v>15600</v>
      </c>
      <c r="F100" s="297">
        <v>372</v>
      </c>
    </row>
    <row r="101" spans="2:6" x14ac:dyDescent="0.25">
      <c r="B101" s="66">
        <v>95</v>
      </c>
      <c r="C101" s="297" t="s">
        <v>373</v>
      </c>
      <c r="D101" s="319">
        <v>15814</v>
      </c>
      <c r="E101" s="296">
        <v>15933</v>
      </c>
      <c r="F101" s="297">
        <v>119</v>
      </c>
    </row>
    <row r="102" spans="2:6" x14ac:dyDescent="0.25">
      <c r="B102" s="66">
        <v>96</v>
      </c>
      <c r="C102" s="297" t="s">
        <v>374</v>
      </c>
      <c r="D102" s="319">
        <v>15816</v>
      </c>
      <c r="E102" s="296">
        <v>15933</v>
      </c>
      <c r="F102" s="297">
        <v>117</v>
      </c>
    </row>
    <row r="103" spans="2:6" x14ac:dyDescent="0.25">
      <c r="B103" s="66">
        <v>97</v>
      </c>
      <c r="C103" s="297" t="s">
        <v>375</v>
      </c>
      <c r="D103" s="319">
        <v>15933</v>
      </c>
      <c r="E103" s="296">
        <v>16073</v>
      </c>
      <c r="F103" s="297">
        <v>140</v>
      </c>
    </row>
    <row r="104" spans="2:6" x14ac:dyDescent="0.25">
      <c r="B104" s="66">
        <v>98</v>
      </c>
      <c r="C104" s="297" t="s">
        <v>376</v>
      </c>
      <c r="D104" s="319">
        <v>15933</v>
      </c>
      <c r="E104" s="296">
        <v>16073</v>
      </c>
      <c r="F104" s="297">
        <v>140</v>
      </c>
    </row>
    <row r="105" spans="2:6" x14ac:dyDescent="0.25">
      <c r="B105" s="66">
        <v>99</v>
      </c>
      <c r="C105" s="297" t="s">
        <v>377</v>
      </c>
      <c r="D105" s="319">
        <v>16073</v>
      </c>
      <c r="E105" s="296">
        <v>16377</v>
      </c>
      <c r="F105" s="297">
        <v>304</v>
      </c>
    </row>
    <row r="106" spans="2:6" x14ac:dyDescent="0.25">
      <c r="B106" s="66">
        <v>100</v>
      </c>
      <c r="C106" s="297" t="s">
        <v>378</v>
      </c>
      <c r="D106" s="319">
        <v>16073</v>
      </c>
      <c r="E106" s="296">
        <v>16378</v>
      </c>
      <c r="F106" s="297">
        <v>305</v>
      </c>
    </row>
    <row r="107" spans="2:6" x14ac:dyDescent="0.25">
      <c r="B107" s="66">
        <v>101</v>
      </c>
      <c r="C107" s="297" t="s">
        <v>379</v>
      </c>
      <c r="D107" s="319">
        <v>16421</v>
      </c>
      <c r="E107" s="296">
        <v>16816</v>
      </c>
      <c r="F107" s="297">
        <v>395</v>
      </c>
    </row>
    <row r="108" spans="2:6" x14ac:dyDescent="0.25">
      <c r="B108" s="66">
        <v>102</v>
      </c>
      <c r="C108" s="297" t="s">
        <v>380</v>
      </c>
      <c r="D108" s="319">
        <v>16422</v>
      </c>
      <c r="E108" s="296">
        <v>16817</v>
      </c>
      <c r="F108" s="297">
        <v>395</v>
      </c>
    </row>
    <row r="109" spans="2:6" x14ac:dyDescent="0.25">
      <c r="B109" s="66">
        <v>103</v>
      </c>
      <c r="C109" s="297" t="s">
        <v>381</v>
      </c>
      <c r="D109" s="319">
        <v>16868</v>
      </c>
      <c r="E109" s="296">
        <v>17089</v>
      </c>
      <c r="F109" s="297">
        <v>221</v>
      </c>
    </row>
    <row r="110" spans="2:6" x14ac:dyDescent="0.25">
      <c r="B110" s="66">
        <v>104</v>
      </c>
      <c r="C110" s="297" t="s">
        <v>382</v>
      </c>
      <c r="D110" s="319">
        <v>16869</v>
      </c>
      <c r="E110" s="296">
        <v>17090</v>
      </c>
      <c r="F110" s="297">
        <v>221</v>
      </c>
    </row>
    <row r="111" spans="2:6" x14ac:dyDescent="0.25">
      <c r="B111" s="66">
        <v>105</v>
      </c>
      <c r="C111" s="189" t="s">
        <v>383</v>
      </c>
      <c r="D111" s="319">
        <v>17089</v>
      </c>
      <c r="E111" s="296">
        <v>17243</v>
      </c>
      <c r="F111" s="297">
        <v>154</v>
      </c>
    </row>
    <row r="112" spans="2:6" x14ac:dyDescent="0.25">
      <c r="B112" s="66">
        <v>106</v>
      </c>
      <c r="C112" s="189" t="s">
        <v>384</v>
      </c>
      <c r="D112" s="319">
        <v>17090</v>
      </c>
      <c r="E112" s="296">
        <v>17253</v>
      </c>
      <c r="F112" s="297">
        <v>163</v>
      </c>
    </row>
    <row r="113" spans="2:15" x14ac:dyDescent="0.25">
      <c r="B113" s="66">
        <v>107</v>
      </c>
      <c r="C113" s="189" t="s">
        <v>385</v>
      </c>
      <c r="D113" s="319">
        <v>17378</v>
      </c>
      <c r="E113" s="296">
        <v>17579</v>
      </c>
      <c r="F113" s="297">
        <v>201</v>
      </c>
    </row>
    <row r="114" spans="2:15" x14ac:dyDescent="0.25">
      <c r="B114" s="66">
        <v>108</v>
      </c>
      <c r="C114" s="189" t="s">
        <v>386</v>
      </c>
      <c r="D114" s="319">
        <v>17387</v>
      </c>
      <c r="E114" s="296">
        <v>17577</v>
      </c>
      <c r="F114" s="297">
        <v>190</v>
      </c>
      <c r="M114" t="s">
        <v>530</v>
      </c>
    </row>
    <row r="115" spans="2:15" x14ac:dyDescent="0.25">
      <c r="B115" s="66">
        <v>109</v>
      </c>
      <c r="C115" s="189" t="s">
        <v>387</v>
      </c>
      <c r="D115" s="360">
        <v>17650</v>
      </c>
      <c r="E115" s="310">
        <v>17900</v>
      </c>
      <c r="F115" s="189">
        <f>E115-D115</f>
        <v>250</v>
      </c>
    </row>
    <row r="116" spans="2:15" x14ac:dyDescent="0.25">
      <c r="B116" s="66">
        <v>110</v>
      </c>
      <c r="C116" s="189" t="s">
        <v>388</v>
      </c>
      <c r="D116" s="360">
        <v>17652</v>
      </c>
      <c r="E116" s="310">
        <v>17900</v>
      </c>
      <c r="F116" s="189">
        <f>E116-D116</f>
        <v>248</v>
      </c>
      <c r="H116" t="s">
        <v>530</v>
      </c>
      <c r="O116" t="s">
        <v>530</v>
      </c>
    </row>
    <row r="117" spans="2:15" x14ac:dyDescent="0.25">
      <c r="B117" s="66">
        <v>111</v>
      </c>
      <c r="C117" s="189" t="s">
        <v>1041</v>
      </c>
      <c r="D117" s="360">
        <v>17900</v>
      </c>
      <c r="E117" s="310">
        <v>18080</v>
      </c>
      <c r="F117" s="189">
        <f>E117-D117</f>
        <v>180</v>
      </c>
      <c r="I117" t="s">
        <v>530</v>
      </c>
      <c r="N117" t="s">
        <v>530</v>
      </c>
    </row>
    <row r="118" spans="2:15" x14ac:dyDescent="0.25">
      <c r="B118" s="66">
        <v>112</v>
      </c>
      <c r="C118" s="189" t="s">
        <v>387</v>
      </c>
      <c r="D118" s="360">
        <v>18080</v>
      </c>
      <c r="E118" s="310">
        <v>18935</v>
      </c>
      <c r="F118" s="189">
        <v>1145</v>
      </c>
    </row>
    <row r="119" spans="2:15" x14ac:dyDescent="0.25">
      <c r="B119" s="66">
        <v>113</v>
      </c>
      <c r="C119" s="189" t="s">
        <v>388</v>
      </c>
      <c r="D119" s="360">
        <v>18080</v>
      </c>
      <c r="E119" s="310">
        <v>18795</v>
      </c>
      <c r="F119" s="189">
        <f>E119-D119</f>
        <v>715</v>
      </c>
    </row>
    <row r="120" spans="2:15" x14ac:dyDescent="0.25">
      <c r="B120" s="66">
        <v>114</v>
      </c>
      <c r="C120" s="189" t="s">
        <v>389</v>
      </c>
      <c r="D120" s="319">
        <v>18795</v>
      </c>
      <c r="E120" s="296">
        <v>18935</v>
      </c>
      <c r="F120" s="297">
        <v>140</v>
      </c>
    </row>
    <row r="121" spans="2:15" x14ac:dyDescent="0.25">
      <c r="B121" s="66">
        <v>115</v>
      </c>
      <c r="C121" s="189" t="s">
        <v>390</v>
      </c>
      <c r="D121" s="319">
        <v>18795</v>
      </c>
      <c r="E121" s="296">
        <v>18935</v>
      </c>
      <c r="F121" s="297">
        <v>140</v>
      </c>
    </row>
    <row r="122" spans="2:15" x14ac:dyDescent="0.25">
      <c r="B122" s="66">
        <v>116</v>
      </c>
      <c r="C122" s="297" t="s">
        <v>391</v>
      </c>
      <c r="D122" s="319">
        <v>18935</v>
      </c>
      <c r="E122" s="296">
        <v>19374</v>
      </c>
      <c r="F122" s="297">
        <v>439</v>
      </c>
    </row>
    <row r="123" spans="2:15" x14ac:dyDescent="0.25">
      <c r="B123" s="66">
        <v>117</v>
      </c>
      <c r="C123" s="297" t="s">
        <v>392</v>
      </c>
      <c r="D123" s="319">
        <v>18935</v>
      </c>
      <c r="E123" s="296">
        <v>19376</v>
      </c>
      <c r="F123" s="297">
        <v>441</v>
      </c>
    </row>
    <row r="124" spans="2:15" x14ac:dyDescent="0.25">
      <c r="B124" s="66">
        <v>118</v>
      </c>
      <c r="C124" s="297" t="s">
        <v>393</v>
      </c>
      <c r="D124" s="319">
        <v>19551</v>
      </c>
      <c r="E124" s="296">
        <v>19698</v>
      </c>
      <c r="F124" s="297">
        <v>147</v>
      </c>
    </row>
    <row r="125" spans="2:15" x14ac:dyDescent="0.25">
      <c r="B125" s="66">
        <v>119</v>
      </c>
      <c r="C125" s="297" t="s">
        <v>394</v>
      </c>
      <c r="D125" s="319">
        <v>19553</v>
      </c>
      <c r="E125" s="296">
        <v>19698</v>
      </c>
      <c r="F125" s="297">
        <v>145</v>
      </c>
    </row>
    <row r="126" spans="2:15" x14ac:dyDescent="0.25">
      <c r="B126" s="66">
        <v>120</v>
      </c>
      <c r="C126" s="297" t="s">
        <v>395</v>
      </c>
      <c r="D126" s="319">
        <v>19698</v>
      </c>
      <c r="E126" s="296">
        <v>19838</v>
      </c>
      <c r="F126" s="297">
        <v>140</v>
      </c>
    </row>
    <row r="127" spans="2:15" x14ac:dyDescent="0.25">
      <c r="B127" s="66">
        <v>121</v>
      </c>
      <c r="C127" s="297" t="s">
        <v>396</v>
      </c>
      <c r="D127" s="319">
        <v>19698</v>
      </c>
      <c r="E127" s="296">
        <v>19838</v>
      </c>
      <c r="F127" s="297">
        <v>140</v>
      </c>
    </row>
    <row r="128" spans="2:15" x14ac:dyDescent="0.25">
      <c r="B128" s="66">
        <v>122</v>
      </c>
      <c r="C128" s="297" t="s">
        <v>397</v>
      </c>
      <c r="D128" s="319">
        <v>19838</v>
      </c>
      <c r="E128" s="296">
        <v>20548</v>
      </c>
      <c r="F128" s="297">
        <v>710</v>
      </c>
    </row>
    <row r="129" spans="2:6" x14ac:dyDescent="0.25">
      <c r="B129" s="66">
        <v>123</v>
      </c>
      <c r="C129" s="297" t="s">
        <v>398</v>
      </c>
      <c r="D129" s="319">
        <v>19838</v>
      </c>
      <c r="E129" s="296">
        <v>20548</v>
      </c>
      <c r="F129" s="297">
        <v>710</v>
      </c>
    </row>
    <row r="130" spans="2:6" x14ac:dyDescent="0.25">
      <c r="B130" s="66">
        <v>124</v>
      </c>
      <c r="C130" s="297" t="s">
        <v>399</v>
      </c>
      <c r="D130" s="319">
        <v>20548</v>
      </c>
      <c r="E130" s="296">
        <v>20723</v>
      </c>
      <c r="F130" s="297">
        <v>175</v>
      </c>
    </row>
    <row r="131" spans="2:6" x14ac:dyDescent="0.25">
      <c r="B131" s="66">
        <v>125</v>
      </c>
      <c r="C131" s="297" t="s">
        <v>400</v>
      </c>
      <c r="D131" s="319">
        <v>20548</v>
      </c>
      <c r="E131" s="296">
        <v>20723</v>
      </c>
      <c r="F131" s="297">
        <v>175</v>
      </c>
    </row>
    <row r="132" spans="2:6" x14ac:dyDescent="0.25">
      <c r="B132" s="66">
        <v>126</v>
      </c>
      <c r="C132" s="297" t="s">
        <v>401</v>
      </c>
      <c r="D132" s="319">
        <v>20782</v>
      </c>
      <c r="E132" s="296">
        <v>21318</v>
      </c>
      <c r="F132" s="297">
        <v>536</v>
      </c>
    </row>
    <row r="133" spans="2:6" x14ac:dyDescent="0.25">
      <c r="B133" s="66">
        <v>127</v>
      </c>
      <c r="C133" s="297" t="s">
        <v>402</v>
      </c>
      <c r="D133" s="319">
        <v>20782</v>
      </c>
      <c r="E133" s="296">
        <v>21320</v>
      </c>
      <c r="F133" s="297">
        <v>538</v>
      </c>
    </row>
    <row r="134" spans="2:6" x14ac:dyDescent="0.25">
      <c r="B134" s="66">
        <v>128</v>
      </c>
      <c r="C134" s="297" t="s">
        <v>403</v>
      </c>
      <c r="D134" s="319">
        <v>21365</v>
      </c>
      <c r="E134" s="296">
        <v>21612</v>
      </c>
      <c r="F134" s="297">
        <v>247</v>
      </c>
    </row>
    <row r="135" spans="2:6" x14ac:dyDescent="0.25">
      <c r="B135" s="66">
        <v>129</v>
      </c>
      <c r="C135" s="297" t="s">
        <v>404</v>
      </c>
      <c r="D135" s="319">
        <v>21366</v>
      </c>
      <c r="E135" s="296">
        <v>21614</v>
      </c>
      <c r="F135" s="297">
        <v>248</v>
      </c>
    </row>
    <row r="136" spans="2:6" x14ac:dyDescent="0.25">
      <c r="B136" s="66">
        <v>130</v>
      </c>
      <c r="C136" s="297" t="s">
        <v>405</v>
      </c>
      <c r="D136" s="319">
        <v>21668</v>
      </c>
      <c r="E136" s="296">
        <v>21859</v>
      </c>
      <c r="F136" s="297">
        <v>191</v>
      </c>
    </row>
    <row r="137" spans="2:6" x14ac:dyDescent="0.25">
      <c r="B137" s="66">
        <v>131</v>
      </c>
      <c r="C137" s="297" t="s">
        <v>406</v>
      </c>
      <c r="D137" s="319">
        <v>21670</v>
      </c>
      <c r="E137" s="296">
        <v>21861</v>
      </c>
      <c r="F137" s="297">
        <v>191</v>
      </c>
    </row>
    <row r="138" spans="2:6" x14ac:dyDescent="0.25">
      <c r="B138" s="66">
        <v>132</v>
      </c>
      <c r="C138" s="297" t="s">
        <v>407</v>
      </c>
      <c r="D138" s="319">
        <v>21919</v>
      </c>
      <c r="E138" s="296">
        <v>21982</v>
      </c>
      <c r="F138" s="297">
        <v>63</v>
      </c>
    </row>
    <row r="139" spans="2:6" x14ac:dyDescent="0.25">
      <c r="B139" s="66">
        <v>133</v>
      </c>
      <c r="C139" s="297" t="s">
        <v>408</v>
      </c>
      <c r="D139" s="319">
        <v>21921</v>
      </c>
      <c r="E139" s="296">
        <v>21984</v>
      </c>
      <c r="F139" s="297">
        <v>63</v>
      </c>
    </row>
    <row r="140" spans="2:6" x14ac:dyDescent="0.25">
      <c r="B140" s="66">
        <v>134</v>
      </c>
      <c r="C140" s="297" t="s">
        <v>409</v>
      </c>
      <c r="D140" s="319">
        <v>21982</v>
      </c>
      <c r="E140" s="296">
        <v>22122</v>
      </c>
      <c r="F140" s="297">
        <v>140</v>
      </c>
    </row>
    <row r="141" spans="2:6" x14ac:dyDescent="0.25">
      <c r="B141" s="66">
        <v>135</v>
      </c>
      <c r="C141" s="297" t="s">
        <v>410</v>
      </c>
      <c r="D141" s="319">
        <v>21984</v>
      </c>
      <c r="E141" s="296">
        <v>22124</v>
      </c>
      <c r="F141" s="297">
        <v>140</v>
      </c>
    </row>
    <row r="142" spans="2:6" x14ac:dyDescent="0.25">
      <c r="B142" s="66">
        <v>136</v>
      </c>
      <c r="C142" s="297" t="s">
        <v>411</v>
      </c>
      <c r="D142" s="319">
        <v>22122</v>
      </c>
      <c r="E142" s="296">
        <v>22207</v>
      </c>
      <c r="F142" s="297">
        <v>85</v>
      </c>
    </row>
    <row r="143" spans="2:6" x14ac:dyDescent="0.25">
      <c r="B143" s="66">
        <v>137</v>
      </c>
      <c r="C143" s="297" t="s">
        <v>412</v>
      </c>
      <c r="D143" s="319">
        <v>22124</v>
      </c>
      <c r="E143" s="296">
        <v>22209</v>
      </c>
      <c r="F143" s="297">
        <v>85</v>
      </c>
    </row>
    <row r="144" spans="2:6" x14ac:dyDescent="0.25">
      <c r="B144" s="66">
        <v>138</v>
      </c>
      <c r="C144" s="297" t="s">
        <v>413</v>
      </c>
      <c r="D144" s="319">
        <v>22277</v>
      </c>
      <c r="E144" s="296">
        <v>22597</v>
      </c>
      <c r="F144" s="297">
        <v>320</v>
      </c>
    </row>
    <row r="145" spans="2:6" x14ac:dyDescent="0.25">
      <c r="B145" s="66">
        <v>139</v>
      </c>
      <c r="C145" s="297" t="s">
        <v>414</v>
      </c>
      <c r="D145" s="319">
        <v>22279</v>
      </c>
      <c r="E145" s="296">
        <v>22599</v>
      </c>
      <c r="F145" s="297">
        <v>320</v>
      </c>
    </row>
    <row r="146" spans="2:6" x14ac:dyDescent="0.25">
      <c r="B146" s="66">
        <v>140</v>
      </c>
      <c r="C146" s="297" t="s">
        <v>415</v>
      </c>
      <c r="D146" s="319">
        <v>22669</v>
      </c>
      <c r="E146" s="296">
        <v>23188</v>
      </c>
      <c r="F146" s="297">
        <v>519</v>
      </c>
    </row>
    <row r="147" spans="2:6" x14ac:dyDescent="0.25">
      <c r="B147" s="66">
        <v>141</v>
      </c>
      <c r="C147" s="297" t="s">
        <v>416</v>
      </c>
      <c r="D147" s="319">
        <v>22671</v>
      </c>
      <c r="E147" s="296">
        <v>23190</v>
      </c>
      <c r="F147" s="297">
        <v>519</v>
      </c>
    </row>
    <row r="148" spans="2:6" x14ac:dyDescent="0.25">
      <c r="B148" s="66">
        <v>142</v>
      </c>
      <c r="C148" s="297" t="s">
        <v>417</v>
      </c>
      <c r="D148" s="319">
        <v>23263</v>
      </c>
      <c r="E148" s="296">
        <v>23435</v>
      </c>
      <c r="F148" s="297">
        <v>172</v>
      </c>
    </row>
    <row r="149" spans="2:6" x14ac:dyDescent="0.25">
      <c r="B149" s="66">
        <v>143</v>
      </c>
      <c r="C149" s="297" t="s">
        <v>418</v>
      </c>
      <c r="D149" s="319">
        <v>23265</v>
      </c>
      <c r="E149" s="296">
        <v>23437</v>
      </c>
      <c r="F149" s="297">
        <v>172</v>
      </c>
    </row>
    <row r="150" spans="2:6" x14ac:dyDescent="0.25">
      <c r="B150" s="66">
        <v>144</v>
      </c>
      <c r="C150" s="297" t="s">
        <v>419</v>
      </c>
      <c r="D150" s="319">
        <v>23532</v>
      </c>
      <c r="E150" s="296">
        <v>23752</v>
      </c>
      <c r="F150" s="297">
        <v>220</v>
      </c>
    </row>
    <row r="151" spans="2:6" x14ac:dyDescent="0.25">
      <c r="B151" s="66">
        <v>145</v>
      </c>
      <c r="C151" s="297" t="s">
        <v>420</v>
      </c>
      <c r="D151" s="319">
        <v>23562</v>
      </c>
      <c r="E151" s="296">
        <v>23582</v>
      </c>
      <c r="F151" s="297">
        <v>20</v>
      </c>
    </row>
    <row r="152" spans="2:6" x14ac:dyDescent="0.25">
      <c r="B152" s="66">
        <v>146</v>
      </c>
      <c r="C152" s="297" t="s">
        <v>712</v>
      </c>
      <c r="D152" s="319"/>
      <c r="E152" s="296"/>
      <c r="F152" s="297"/>
    </row>
    <row r="153" spans="2:6" x14ac:dyDescent="0.25">
      <c r="B153" s="66">
        <v>147</v>
      </c>
      <c r="C153" s="297" t="s">
        <v>421</v>
      </c>
      <c r="D153" s="319">
        <v>23615</v>
      </c>
      <c r="E153" s="296">
        <v>23754</v>
      </c>
      <c r="F153" s="297">
        <v>139</v>
      </c>
    </row>
    <row r="154" spans="2:6" x14ac:dyDescent="0.25">
      <c r="B154" s="66">
        <v>148</v>
      </c>
      <c r="C154" s="297" t="s">
        <v>422</v>
      </c>
      <c r="D154" s="319">
        <v>23820</v>
      </c>
      <c r="E154" s="296">
        <v>23922</v>
      </c>
      <c r="F154" s="297">
        <v>102</v>
      </c>
    </row>
    <row r="155" spans="2:6" x14ac:dyDescent="0.25">
      <c r="B155" s="66">
        <v>149</v>
      </c>
      <c r="C155" s="297" t="s">
        <v>423</v>
      </c>
      <c r="D155" s="319">
        <v>23875</v>
      </c>
      <c r="E155" s="296">
        <v>23897</v>
      </c>
      <c r="F155" s="297">
        <v>22</v>
      </c>
    </row>
    <row r="156" spans="2:6" x14ac:dyDescent="0.25">
      <c r="B156" s="66">
        <v>150</v>
      </c>
      <c r="C156" s="297" t="s">
        <v>424</v>
      </c>
      <c r="D156" s="319">
        <v>24177</v>
      </c>
      <c r="E156" s="296">
        <v>24416</v>
      </c>
      <c r="F156" s="297">
        <v>239</v>
      </c>
    </row>
    <row r="157" spans="2:6" x14ac:dyDescent="0.25">
      <c r="B157" s="66">
        <v>151</v>
      </c>
      <c r="C157" s="297" t="s">
        <v>425</v>
      </c>
      <c r="D157" s="319">
        <v>24206</v>
      </c>
      <c r="E157" s="296">
        <v>24392</v>
      </c>
      <c r="F157" s="297">
        <v>186</v>
      </c>
    </row>
    <row r="158" spans="2:6" x14ac:dyDescent="0.25">
      <c r="B158" s="66">
        <v>152</v>
      </c>
      <c r="C158" s="297" t="s">
        <v>426</v>
      </c>
      <c r="D158" s="319">
        <v>24552</v>
      </c>
      <c r="E158" s="296">
        <v>24684</v>
      </c>
      <c r="F158" s="297">
        <v>132</v>
      </c>
    </row>
    <row r="159" spans="2:6" x14ac:dyDescent="0.25">
      <c r="B159" s="66">
        <v>153</v>
      </c>
      <c r="C159" s="297" t="s">
        <v>427</v>
      </c>
      <c r="D159" s="319">
        <v>24553</v>
      </c>
      <c r="E159" s="296">
        <v>24708</v>
      </c>
      <c r="F159" s="297">
        <v>155</v>
      </c>
    </row>
    <row r="160" spans="2:6" x14ac:dyDescent="0.25">
      <c r="B160" s="66">
        <v>154</v>
      </c>
      <c r="C160" s="297" t="s">
        <v>428</v>
      </c>
      <c r="D160" s="319">
        <v>24804</v>
      </c>
      <c r="E160" s="296">
        <v>24970</v>
      </c>
      <c r="F160" s="297">
        <v>166</v>
      </c>
    </row>
    <row r="161" spans="2:13" ht="15.75" thickBot="1" x14ac:dyDescent="0.3">
      <c r="B161" s="67">
        <v>155</v>
      </c>
      <c r="C161" s="59" t="s">
        <v>429</v>
      </c>
      <c r="D161" s="320">
        <v>24858</v>
      </c>
      <c r="E161" s="321">
        <v>25026</v>
      </c>
      <c r="F161" s="59">
        <v>168</v>
      </c>
    </row>
    <row r="164" spans="2:13" ht="15" customHeight="1" x14ac:dyDescent="0.25">
      <c r="B164" s="495"/>
      <c r="C164" s="495"/>
      <c r="D164" s="495"/>
      <c r="E164" s="495"/>
      <c r="F164" s="495"/>
      <c r="G164" s="54"/>
      <c r="H164" s="54"/>
      <c r="I164" s="54"/>
      <c r="J164" s="54"/>
      <c r="K164" s="54"/>
      <c r="L164" s="54"/>
      <c r="M164" s="54"/>
    </row>
    <row r="165" spans="2:13" ht="15.75" customHeight="1" x14ac:dyDescent="0.25">
      <c r="B165" s="495"/>
      <c r="C165" s="495"/>
      <c r="D165" s="495"/>
      <c r="E165" s="495"/>
      <c r="F165" s="495"/>
      <c r="G165" s="54"/>
      <c r="H165" s="54"/>
      <c r="I165" s="54"/>
      <c r="J165" s="54"/>
      <c r="K165" s="54"/>
      <c r="L165" s="54"/>
      <c r="M165" s="54"/>
    </row>
    <row r="166" spans="2:13" ht="15.75" x14ac:dyDescent="0.25">
      <c r="B166" s="32"/>
      <c r="C166" s="288"/>
      <c r="D166" s="289"/>
      <c r="E166" s="289"/>
      <c r="F166" s="288"/>
    </row>
    <row r="167" spans="2:13" ht="15" customHeight="1" x14ac:dyDescent="0.25">
      <c r="B167" s="32"/>
      <c r="C167" s="33"/>
      <c r="D167" s="44"/>
      <c r="E167" s="44"/>
      <c r="F167" s="44"/>
    </row>
    <row r="168" spans="2:13" ht="15" customHeight="1" x14ac:dyDescent="0.25">
      <c r="B168" s="32"/>
      <c r="C168" s="33"/>
      <c r="D168" s="44"/>
      <c r="E168" s="44"/>
      <c r="F168" s="44"/>
    </row>
    <row r="169" spans="2:13" ht="15" customHeight="1" x14ac:dyDescent="0.25">
      <c r="B169" s="32"/>
      <c r="C169" s="33"/>
      <c r="D169" s="44"/>
      <c r="E169" s="44"/>
      <c r="F169" s="290"/>
    </row>
    <row r="170" spans="2:13" ht="15" customHeight="1" x14ac:dyDescent="0.25">
      <c r="B170" s="32"/>
      <c r="C170" s="33"/>
      <c r="D170" s="44"/>
      <c r="E170" s="44"/>
      <c r="F170" s="44"/>
    </row>
    <row r="171" spans="2:13" ht="15.75" customHeight="1" x14ac:dyDescent="0.25">
      <c r="B171" s="32"/>
      <c r="C171" s="33"/>
      <c r="D171" s="44"/>
      <c r="E171" s="44"/>
      <c r="F171" s="290"/>
    </row>
    <row r="172" spans="2:13" ht="15" customHeight="1" x14ac:dyDescent="0.25">
      <c r="B172" s="32"/>
      <c r="C172" s="33"/>
      <c r="D172" s="44"/>
      <c r="E172" s="44"/>
      <c r="F172" s="44"/>
    </row>
    <row r="173" spans="2:13" x14ac:dyDescent="0.25">
      <c r="B173" s="32"/>
      <c r="C173" s="33"/>
      <c r="D173" s="33"/>
      <c r="E173" s="33"/>
      <c r="F173" s="291"/>
    </row>
    <row r="174" spans="2:13" ht="15" customHeight="1" x14ac:dyDescent="0.25">
      <c r="B174" s="32"/>
      <c r="C174" s="33"/>
      <c r="D174" s="33"/>
      <c r="E174" s="33"/>
      <c r="F174" s="33"/>
    </row>
    <row r="175" spans="2:13" x14ac:dyDescent="0.25">
      <c r="B175" s="32"/>
      <c r="C175" s="33"/>
      <c r="D175" s="44"/>
      <c r="E175" s="44"/>
      <c r="F175" s="290"/>
    </row>
    <row r="176" spans="2:13" x14ac:dyDescent="0.25">
      <c r="B176" s="32"/>
      <c r="C176" s="33"/>
      <c r="D176" s="44"/>
      <c r="E176" s="44"/>
      <c r="F176" s="44"/>
    </row>
    <row r="177" spans="2:6" x14ac:dyDescent="0.25">
      <c r="B177" s="32"/>
      <c r="C177" s="33"/>
      <c r="D177" s="44"/>
      <c r="E177" s="44"/>
      <c r="F177" s="44"/>
    </row>
    <row r="178" spans="2:6" x14ac:dyDescent="0.25">
      <c r="B178" s="32"/>
      <c r="C178" s="33"/>
      <c r="D178" s="44"/>
      <c r="E178" s="44"/>
      <c r="F178" s="290"/>
    </row>
    <row r="179" spans="2:6" x14ac:dyDescent="0.25">
      <c r="B179" s="32"/>
      <c r="C179" s="33"/>
      <c r="D179" s="44"/>
      <c r="E179" s="44"/>
      <c r="F179" s="44"/>
    </row>
    <row r="180" spans="2:6" x14ac:dyDescent="0.25">
      <c r="B180" s="32"/>
      <c r="C180" s="33"/>
      <c r="D180" s="33"/>
      <c r="E180" s="33"/>
      <c r="F180" s="291"/>
    </row>
    <row r="181" spans="2:6" x14ac:dyDescent="0.25">
      <c r="B181" s="32"/>
      <c r="C181" s="33"/>
      <c r="D181" s="33"/>
      <c r="E181" s="33"/>
      <c r="F181" s="33"/>
    </row>
    <row r="182" spans="2:6" x14ac:dyDescent="0.25">
      <c r="B182" s="32"/>
      <c r="C182" s="33"/>
      <c r="D182" s="44"/>
      <c r="E182" s="44"/>
      <c r="F182" s="44"/>
    </row>
    <row r="183" spans="2:6" x14ac:dyDescent="0.25">
      <c r="B183" s="32"/>
      <c r="C183" s="33"/>
      <c r="D183" s="44"/>
      <c r="E183" s="44"/>
      <c r="F183" s="44"/>
    </row>
    <row r="184" spans="2:6" x14ac:dyDescent="0.25">
      <c r="B184" s="32"/>
      <c r="C184" s="33"/>
      <c r="D184" s="44"/>
      <c r="E184" s="44"/>
      <c r="F184" s="44"/>
    </row>
    <row r="185" spans="2:6" x14ac:dyDescent="0.25">
      <c r="B185" s="32"/>
      <c r="C185" s="33"/>
      <c r="D185" s="44"/>
      <c r="E185" s="44"/>
      <c r="F185" s="44"/>
    </row>
    <row r="186" spans="2:6" x14ac:dyDescent="0.25">
      <c r="B186" s="32"/>
      <c r="C186" s="33"/>
      <c r="D186" s="44"/>
      <c r="E186" s="44"/>
      <c r="F186" s="44"/>
    </row>
    <row r="187" spans="2:6" x14ac:dyDescent="0.25">
      <c r="B187" s="32"/>
      <c r="C187" s="33"/>
      <c r="D187" s="44"/>
      <c r="E187" s="44"/>
      <c r="F187" s="44"/>
    </row>
    <row r="188" spans="2:6" x14ac:dyDescent="0.25">
      <c r="B188" s="32"/>
      <c r="C188" s="33"/>
      <c r="D188" s="33"/>
      <c r="E188" s="33"/>
      <c r="F188" s="33"/>
    </row>
    <row r="189" spans="2:6" x14ac:dyDescent="0.25">
      <c r="B189" s="32"/>
      <c r="C189" s="33"/>
      <c r="D189" s="33"/>
      <c r="E189" s="33"/>
      <c r="F189" s="33"/>
    </row>
    <row r="190" spans="2:6" x14ac:dyDescent="0.25">
      <c r="B190" s="32"/>
      <c r="C190" s="33"/>
      <c r="D190" s="44"/>
      <c r="E190" s="44"/>
      <c r="F190" s="44"/>
    </row>
    <row r="191" spans="2:6" x14ac:dyDescent="0.25">
      <c r="B191" s="32"/>
      <c r="C191" s="33"/>
      <c r="D191" s="44"/>
      <c r="E191" s="44"/>
      <c r="F191" s="44"/>
    </row>
    <row r="192" spans="2:6" x14ac:dyDescent="0.25">
      <c r="B192" s="32"/>
      <c r="C192" s="33"/>
      <c r="D192" s="44"/>
      <c r="E192" s="44"/>
      <c r="F192" s="44"/>
    </row>
    <row r="193" spans="2:6" x14ac:dyDescent="0.25">
      <c r="B193" s="32"/>
      <c r="C193" s="33"/>
      <c r="D193" s="44"/>
      <c r="E193" s="44"/>
      <c r="F193" s="44"/>
    </row>
    <row r="194" spans="2:6" x14ac:dyDescent="0.25">
      <c r="B194" s="32"/>
      <c r="C194" s="33"/>
      <c r="D194" s="44"/>
      <c r="E194" s="44"/>
      <c r="F194" s="44"/>
    </row>
    <row r="195" spans="2:6" x14ac:dyDescent="0.25">
      <c r="B195" s="32"/>
      <c r="C195" s="33"/>
      <c r="D195" s="44"/>
      <c r="E195" s="44"/>
      <c r="F195" s="44"/>
    </row>
    <row r="196" spans="2:6" x14ac:dyDescent="0.25">
      <c r="B196" s="32"/>
      <c r="C196" s="33"/>
      <c r="D196" s="33"/>
      <c r="E196" s="33"/>
      <c r="F196" s="33"/>
    </row>
    <row r="197" spans="2:6" x14ac:dyDescent="0.25">
      <c r="B197" s="32"/>
      <c r="C197" s="33"/>
      <c r="D197" s="33"/>
      <c r="E197" s="33"/>
      <c r="F197" s="33"/>
    </row>
    <row r="198" spans="2:6" x14ac:dyDescent="0.25">
      <c r="B198" s="32"/>
      <c r="C198" s="33"/>
      <c r="D198" s="44"/>
      <c r="E198" s="44"/>
      <c r="F198" s="44"/>
    </row>
    <row r="199" spans="2:6" x14ac:dyDescent="0.25">
      <c r="B199" s="32"/>
      <c r="C199" s="33"/>
      <c r="D199" s="44"/>
      <c r="E199" s="44"/>
      <c r="F199" s="44"/>
    </row>
    <row r="200" spans="2:6" x14ac:dyDescent="0.25">
      <c r="B200" s="32"/>
      <c r="C200" s="33"/>
      <c r="D200" s="44"/>
      <c r="E200" s="44"/>
      <c r="F200" s="44"/>
    </row>
    <row r="201" spans="2:6" x14ac:dyDescent="0.25">
      <c r="B201" s="32"/>
      <c r="C201" s="33"/>
      <c r="D201" s="44"/>
      <c r="E201" s="44"/>
      <c r="F201" s="44"/>
    </row>
    <row r="202" spans="2:6" x14ac:dyDescent="0.25">
      <c r="B202" s="32"/>
      <c r="C202" s="33"/>
      <c r="D202" s="44"/>
      <c r="E202" s="44"/>
      <c r="F202" s="44"/>
    </row>
    <row r="203" spans="2:6" x14ac:dyDescent="0.25">
      <c r="B203" s="32"/>
      <c r="C203" s="33"/>
      <c r="D203" s="44"/>
      <c r="E203" s="44"/>
      <c r="F203" s="44"/>
    </row>
    <row r="204" spans="2:6" x14ac:dyDescent="0.25">
      <c r="B204" s="32"/>
      <c r="C204" s="33"/>
      <c r="D204" s="33"/>
      <c r="E204" s="33"/>
      <c r="F204" s="33"/>
    </row>
    <row r="205" spans="2:6" x14ac:dyDescent="0.25">
      <c r="B205" s="32"/>
      <c r="C205" s="33"/>
      <c r="D205" s="33"/>
      <c r="E205" s="33"/>
      <c r="F205" s="33"/>
    </row>
    <row r="206" spans="2:6" x14ac:dyDescent="0.25">
      <c r="B206" s="32"/>
      <c r="C206" s="33"/>
      <c r="D206" s="44"/>
      <c r="E206" s="44"/>
      <c r="F206" s="44"/>
    </row>
    <row r="207" spans="2:6" x14ac:dyDescent="0.25">
      <c r="B207" s="32"/>
      <c r="C207" s="33"/>
      <c r="D207" s="44"/>
      <c r="E207" s="44"/>
      <c r="F207" s="44"/>
    </row>
    <row r="208" spans="2:6" x14ac:dyDescent="0.25">
      <c r="B208" s="32"/>
      <c r="C208" s="33"/>
      <c r="D208" s="44"/>
      <c r="E208" s="44"/>
      <c r="F208" s="44"/>
    </row>
    <row r="209" spans="2:6" x14ac:dyDescent="0.25">
      <c r="B209" s="32"/>
      <c r="C209" s="33"/>
      <c r="D209" s="44"/>
      <c r="E209" s="44"/>
      <c r="F209" s="44"/>
    </row>
    <row r="210" spans="2:6" x14ac:dyDescent="0.25">
      <c r="B210" s="32"/>
      <c r="C210" s="33"/>
      <c r="D210" s="44"/>
      <c r="E210" s="44"/>
      <c r="F210" s="44"/>
    </row>
    <row r="211" spans="2:6" x14ac:dyDescent="0.25">
      <c r="B211" s="32"/>
      <c r="C211" s="33"/>
      <c r="D211" s="44"/>
      <c r="E211" s="44"/>
      <c r="F211" s="44"/>
    </row>
    <row r="212" spans="2:6" x14ac:dyDescent="0.25">
      <c r="B212" s="32"/>
      <c r="C212" s="33"/>
      <c r="D212" s="44"/>
      <c r="E212" s="44"/>
      <c r="F212" s="44"/>
    </row>
    <row r="213" spans="2:6" x14ac:dyDescent="0.25">
      <c r="B213" s="32"/>
      <c r="C213" s="33"/>
      <c r="D213" s="44"/>
      <c r="E213" s="44"/>
      <c r="F213" s="44"/>
    </row>
    <row r="214" spans="2:6" x14ac:dyDescent="0.25">
      <c r="B214" s="32"/>
      <c r="C214" s="33"/>
      <c r="D214" s="44"/>
      <c r="E214" s="44"/>
      <c r="F214" s="44"/>
    </row>
    <row r="215" spans="2:6" x14ac:dyDescent="0.25">
      <c r="B215" s="32"/>
      <c r="C215" s="33"/>
      <c r="D215" s="44"/>
      <c r="E215" s="44"/>
      <c r="F215" s="44"/>
    </row>
    <row r="216" spans="2:6" x14ac:dyDescent="0.25">
      <c r="B216" s="32"/>
      <c r="C216" s="33"/>
      <c r="D216" s="44"/>
      <c r="E216" s="44"/>
      <c r="F216" s="44"/>
    </row>
    <row r="217" spans="2:6" x14ac:dyDescent="0.25">
      <c r="B217" s="32"/>
      <c r="C217" s="33"/>
      <c r="D217" s="44"/>
      <c r="E217" s="44"/>
      <c r="F217" s="44"/>
    </row>
    <row r="218" spans="2:6" x14ac:dyDescent="0.25">
      <c r="B218" s="32"/>
      <c r="C218" s="33"/>
      <c r="D218" s="33"/>
      <c r="E218" s="33"/>
      <c r="F218" s="33"/>
    </row>
    <row r="219" spans="2:6" x14ac:dyDescent="0.25">
      <c r="B219" s="32"/>
      <c r="C219" s="33"/>
      <c r="D219" s="33"/>
      <c r="E219" s="33"/>
      <c r="F219" s="33"/>
    </row>
    <row r="220" spans="2:6" x14ac:dyDescent="0.25">
      <c r="B220" s="32"/>
      <c r="C220" s="33"/>
      <c r="D220" s="44"/>
      <c r="E220" s="44"/>
      <c r="F220" s="44"/>
    </row>
    <row r="221" spans="2:6" x14ac:dyDescent="0.25">
      <c r="B221" s="32"/>
      <c r="C221" s="33"/>
      <c r="D221" s="44"/>
      <c r="E221" s="44"/>
      <c r="F221" s="44"/>
    </row>
  </sheetData>
  <sheetProtection password="E119" sheet="1" objects="1" scenarios="1"/>
  <mergeCells count="15">
    <mergeCell ref="P6:P8"/>
    <mergeCell ref="O2:Q2"/>
    <mergeCell ref="B164:F165"/>
    <mergeCell ref="B4:F5"/>
    <mergeCell ref="S4:S5"/>
    <mergeCell ref="S6:S8"/>
    <mergeCell ref="N4:N5"/>
    <mergeCell ref="O4:O5"/>
    <mergeCell ref="Q4:Q5"/>
    <mergeCell ref="R4:R5"/>
    <mergeCell ref="N6:N8"/>
    <mergeCell ref="O6:O8"/>
    <mergeCell ref="Q6:Q8"/>
    <mergeCell ref="H4:L5"/>
    <mergeCell ref="P4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="70" zoomScaleNormal="7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G58" sqref="G58:G59"/>
    </sheetView>
  </sheetViews>
  <sheetFormatPr baseColWidth="10" defaultRowHeight="15" x14ac:dyDescent="0.25"/>
  <cols>
    <col min="1" max="1" width="11.42578125" style="12"/>
    <col min="2" max="2" width="44.28515625" style="12" customWidth="1"/>
    <col min="3" max="3" width="16.85546875" style="12" customWidth="1"/>
    <col min="4" max="4" width="19.7109375" style="12" customWidth="1"/>
    <col min="5" max="5" width="19" style="12" customWidth="1"/>
    <col min="6" max="6" width="18.7109375" style="12" customWidth="1"/>
    <col min="7" max="7" width="17.42578125" style="12" customWidth="1"/>
    <col min="8" max="11" width="17.85546875" style="12" customWidth="1"/>
    <col min="12" max="12" width="3.85546875" style="12" customWidth="1"/>
    <col min="13" max="13" width="5.7109375" style="12" customWidth="1"/>
    <col min="14" max="14" width="22" style="12" customWidth="1"/>
    <col min="15" max="15" width="36.42578125" style="12" customWidth="1"/>
    <col min="16" max="17" width="36.7109375" style="12" customWidth="1"/>
    <col min="18" max="18" width="94.28515625" style="12" customWidth="1"/>
    <col min="19" max="16384" width="11.42578125" style="12"/>
  </cols>
  <sheetData>
    <row r="1" spans="1:18" ht="28.5" x14ac:dyDescent="0.45">
      <c r="B1" s="311" t="s">
        <v>1042</v>
      </c>
      <c r="O1" s="98"/>
      <c r="R1" s="9"/>
    </row>
    <row r="2" spans="1:18" ht="6" customHeight="1" thickBot="1" x14ac:dyDescent="0.3"/>
    <row r="3" spans="1:18" ht="30.75" customHeight="1" thickBot="1" x14ac:dyDescent="0.3">
      <c r="B3" s="13" t="s">
        <v>824</v>
      </c>
      <c r="C3" s="13" t="s">
        <v>520</v>
      </c>
      <c r="D3" s="569" t="s">
        <v>0</v>
      </c>
      <c r="E3" s="570"/>
      <c r="F3" s="570"/>
      <c r="G3" s="570"/>
      <c r="H3" s="570"/>
      <c r="I3" s="570"/>
      <c r="J3" s="570"/>
      <c r="K3" s="571"/>
      <c r="N3" s="14" t="s">
        <v>5</v>
      </c>
      <c r="O3" s="15" t="s">
        <v>6</v>
      </c>
      <c r="P3" s="348" t="s">
        <v>1046</v>
      </c>
      <c r="Q3" s="16" t="s">
        <v>7</v>
      </c>
      <c r="R3" s="17" t="s">
        <v>8</v>
      </c>
    </row>
    <row r="4" spans="1:18" ht="15" customHeight="1" x14ac:dyDescent="0.25">
      <c r="A4" s="609" t="s">
        <v>719</v>
      </c>
      <c r="B4" s="612" t="s">
        <v>620</v>
      </c>
      <c r="C4" s="585">
        <v>180</v>
      </c>
      <c r="D4" s="152" t="s">
        <v>731</v>
      </c>
      <c r="E4" s="153" t="s">
        <v>703</v>
      </c>
      <c r="F4" s="153" t="s">
        <v>732</v>
      </c>
      <c r="G4" s="153" t="s">
        <v>733</v>
      </c>
      <c r="H4" s="153" t="s">
        <v>649</v>
      </c>
      <c r="I4" s="153" t="s">
        <v>656</v>
      </c>
      <c r="J4" s="153" t="s">
        <v>734</v>
      </c>
      <c r="K4" s="154" t="s">
        <v>735</v>
      </c>
      <c r="N4" s="434" t="s">
        <v>719</v>
      </c>
      <c r="O4" s="590" t="s">
        <v>620</v>
      </c>
      <c r="P4" s="593" t="s">
        <v>1050</v>
      </c>
      <c r="Q4" s="593" t="s">
        <v>725</v>
      </c>
      <c r="R4" s="120" t="s">
        <v>521</v>
      </c>
    </row>
    <row r="5" spans="1:18" x14ac:dyDescent="0.25">
      <c r="A5" s="610"/>
      <c r="B5" s="613"/>
      <c r="C5" s="586"/>
      <c r="D5" s="155" t="s">
        <v>688</v>
      </c>
      <c r="E5" s="151" t="s">
        <v>686</v>
      </c>
      <c r="F5" s="151" t="s">
        <v>736</v>
      </c>
      <c r="G5" s="151" t="s">
        <v>737</v>
      </c>
      <c r="H5" s="151" t="s">
        <v>655</v>
      </c>
      <c r="I5" s="151" t="s">
        <v>662</v>
      </c>
      <c r="J5" s="151" t="s">
        <v>738</v>
      </c>
      <c r="K5" s="156" t="s">
        <v>739</v>
      </c>
      <c r="N5" s="435"/>
      <c r="O5" s="591"/>
      <c r="P5" s="594"/>
      <c r="Q5" s="594"/>
      <c r="R5" s="121" t="s">
        <v>522</v>
      </c>
    </row>
    <row r="6" spans="1:18" x14ac:dyDescent="0.25">
      <c r="A6" s="610"/>
      <c r="B6" s="613"/>
      <c r="C6" s="586"/>
      <c r="D6" s="155" t="s">
        <v>740</v>
      </c>
      <c r="E6" s="151" t="s">
        <v>689</v>
      </c>
      <c r="F6" s="151" t="s">
        <v>741</v>
      </c>
      <c r="G6" s="151" t="s">
        <v>742</v>
      </c>
      <c r="H6" s="151" t="s">
        <v>661</v>
      </c>
      <c r="I6" s="151" t="s">
        <v>668</v>
      </c>
      <c r="J6" s="151" t="s">
        <v>743</v>
      </c>
      <c r="K6" s="157"/>
      <c r="N6" s="435"/>
      <c r="O6" s="591"/>
      <c r="P6" s="594"/>
      <c r="Q6" s="594"/>
      <c r="R6" s="121" t="s">
        <v>111</v>
      </c>
    </row>
    <row r="7" spans="1:18" ht="15" customHeight="1" x14ac:dyDescent="0.25">
      <c r="A7" s="610"/>
      <c r="B7" s="613"/>
      <c r="C7" s="586"/>
      <c r="D7" s="155" t="s">
        <v>744</v>
      </c>
      <c r="E7" s="151" t="s">
        <v>693</v>
      </c>
      <c r="F7" s="151" t="s">
        <v>745</v>
      </c>
      <c r="G7" s="151" t="s">
        <v>746</v>
      </c>
      <c r="H7" s="151" t="s">
        <v>667</v>
      </c>
      <c r="I7" s="151" t="s">
        <v>747</v>
      </c>
      <c r="J7" s="151" t="s">
        <v>748</v>
      </c>
      <c r="K7" s="157"/>
      <c r="N7" s="435"/>
      <c r="O7" s="591"/>
      <c r="P7" s="594"/>
      <c r="Q7" s="594"/>
      <c r="R7" s="121" t="s">
        <v>729</v>
      </c>
    </row>
    <row r="8" spans="1:18" x14ac:dyDescent="0.25">
      <c r="A8" s="610"/>
      <c r="B8" s="613"/>
      <c r="C8" s="586"/>
      <c r="D8" s="155" t="s">
        <v>749</v>
      </c>
      <c r="E8" s="151" t="s">
        <v>695</v>
      </c>
      <c r="F8" s="151" t="s">
        <v>750</v>
      </c>
      <c r="G8" s="151" t="s">
        <v>751</v>
      </c>
      <c r="H8" s="151" t="s">
        <v>672</v>
      </c>
      <c r="I8" s="151" t="s">
        <v>743</v>
      </c>
      <c r="J8" s="151" t="s">
        <v>752</v>
      </c>
      <c r="K8" s="157"/>
      <c r="N8" s="435"/>
      <c r="O8" s="591"/>
      <c r="P8" s="594"/>
      <c r="Q8" s="594"/>
      <c r="R8" s="103" t="s">
        <v>524</v>
      </c>
    </row>
    <row r="9" spans="1:18" x14ac:dyDescent="0.25">
      <c r="A9" s="610"/>
      <c r="B9" s="613"/>
      <c r="C9" s="586"/>
      <c r="D9" s="155" t="s">
        <v>753</v>
      </c>
      <c r="E9" s="151" t="s">
        <v>698</v>
      </c>
      <c r="F9" s="151" t="s">
        <v>754</v>
      </c>
      <c r="G9" s="151" t="s">
        <v>755</v>
      </c>
      <c r="H9" s="151" t="s">
        <v>677</v>
      </c>
      <c r="I9" s="151" t="s">
        <v>748</v>
      </c>
      <c r="J9" s="151" t="s">
        <v>756</v>
      </c>
      <c r="K9" s="157"/>
      <c r="N9" s="435"/>
      <c r="O9" s="591"/>
      <c r="P9" s="594"/>
      <c r="Q9" s="594"/>
      <c r="R9" s="103" t="s">
        <v>619</v>
      </c>
    </row>
    <row r="10" spans="1:18" ht="15.75" thickBot="1" x14ac:dyDescent="0.3">
      <c r="A10" s="610"/>
      <c r="B10" s="613"/>
      <c r="C10" s="586"/>
      <c r="D10" s="155" t="s">
        <v>757</v>
      </c>
      <c r="E10" s="151" t="s">
        <v>701</v>
      </c>
      <c r="F10" s="151" t="s">
        <v>758</v>
      </c>
      <c r="G10" s="151" t="s">
        <v>759</v>
      </c>
      <c r="H10" s="151" t="s">
        <v>682</v>
      </c>
      <c r="I10" s="151" t="s">
        <v>752</v>
      </c>
      <c r="J10" s="151" t="s">
        <v>760</v>
      </c>
      <c r="K10" s="157"/>
      <c r="N10" s="435"/>
      <c r="O10" s="592"/>
      <c r="P10" s="595"/>
      <c r="Q10" s="595"/>
      <c r="R10" s="122" t="s">
        <v>525</v>
      </c>
    </row>
    <row r="11" spans="1:18" x14ac:dyDescent="0.25">
      <c r="A11" s="610"/>
      <c r="B11" s="613"/>
      <c r="C11" s="586"/>
      <c r="D11" s="155" t="s">
        <v>761</v>
      </c>
      <c r="E11" s="151" t="s">
        <v>704</v>
      </c>
      <c r="F11" s="151" t="s">
        <v>762</v>
      </c>
      <c r="G11" s="151" t="s">
        <v>763</v>
      </c>
      <c r="H11" s="151" t="s">
        <v>632</v>
      </c>
      <c r="I11" s="151" t="s">
        <v>756</v>
      </c>
      <c r="J11" s="151" t="s">
        <v>764</v>
      </c>
      <c r="K11" s="157"/>
      <c r="M11" s="30"/>
      <c r="N11" s="435"/>
      <c r="O11" s="607" t="s">
        <v>730</v>
      </c>
      <c r="P11" s="588" t="s">
        <v>879</v>
      </c>
      <c r="Q11" s="588" t="s">
        <v>527</v>
      </c>
      <c r="R11" s="123" t="s">
        <v>528</v>
      </c>
    </row>
    <row r="12" spans="1:18" x14ac:dyDescent="0.25">
      <c r="A12" s="610"/>
      <c r="B12" s="584" t="s">
        <v>827</v>
      </c>
      <c r="C12" s="586"/>
      <c r="D12" s="155" t="s">
        <v>659</v>
      </c>
      <c r="E12" s="151" t="s">
        <v>687</v>
      </c>
      <c r="F12" s="151" t="s">
        <v>765</v>
      </c>
      <c r="G12" s="151" t="s">
        <v>766</v>
      </c>
      <c r="H12" s="151" t="s">
        <v>638</v>
      </c>
      <c r="I12" s="151" t="s">
        <v>760</v>
      </c>
      <c r="J12" s="151" t="s">
        <v>767</v>
      </c>
      <c r="K12" s="157"/>
      <c r="M12" s="30"/>
      <c r="N12" s="435"/>
      <c r="O12" s="608"/>
      <c r="P12" s="589"/>
      <c r="Q12" s="589"/>
      <c r="R12" s="121" t="s">
        <v>522</v>
      </c>
    </row>
    <row r="13" spans="1:18" x14ac:dyDescent="0.25">
      <c r="A13" s="610"/>
      <c r="B13" s="582"/>
      <c r="C13" s="586"/>
      <c r="D13" s="155" t="s">
        <v>697</v>
      </c>
      <c r="E13" s="151" t="s">
        <v>768</v>
      </c>
      <c r="F13" s="151" t="s">
        <v>769</v>
      </c>
      <c r="G13" s="151" t="s">
        <v>702</v>
      </c>
      <c r="H13" s="151" t="s">
        <v>644</v>
      </c>
      <c r="I13" s="151" t="s">
        <v>764</v>
      </c>
      <c r="J13" s="151" t="s">
        <v>770</v>
      </c>
      <c r="K13" s="157"/>
      <c r="M13" s="30"/>
      <c r="N13" s="435"/>
      <c r="O13" s="608"/>
      <c r="P13" s="589"/>
      <c r="Q13" s="589"/>
      <c r="R13" s="121" t="s">
        <v>529</v>
      </c>
    </row>
    <row r="14" spans="1:18" ht="15.75" customHeight="1" thickBot="1" x14ac:dyDescent="0.3">
      <c r="A14" s="610"/>
      <c r="B14" s="583"/>
      <c r="C14" s="587"/>
      <c r="D14" s="158" t="s">
        <v>700</v>
      </c>
      <c r="E14" s="159" t="s">
        <v>771</v>
      </c>
      <c r="F14" s="159" t="s">
        <v>772</v>
      </c>
      <c r="G14" s="159" t="s">
        <v>643</v>
      </c>
      <c r="H14" s="159" t="s">
        <v>650</v>
      </c>
      <c r="I14" s="159" t="s">
        <v>767</v>
      </c>
      <c r="J14" s="159" t="s">
        <v>773</v>
      </c>
      <c r="K14" s="160"/>
      <c r="M14" s="30"/>
      <c r="N14" s="435"/>
      <c r="O14" s="608"/>
      <c r="P14" s="589"/>
      <c r="Q14" s="589"/>
      <c r="R14" s="121" t="s">
        <v>621</v>
      </c>
    </row>
    <row r="15" spans="1:18" ht="14.25" customHeight="1" x14ac:dyDescent="0.25">
      <c r="A15" s="610"/>
      <c r="B15" s="604" t="s">
        <v>826</v>
      </c>
      <c r="C15" s="604">
        <v>0.5</v>
      </c>
      <c r="D15" s="572" t="s">
        <v>711</v>
      </c>
      <c r="E15" s="573"/>
      <c r="F15" s="573"/>
      <c r="G15" s="573"/>
      <c r="H15" s="573"/>
      <c r="I15" s="573"/>
      <c r="J15" s="573"/>
      <c r="K15" s="574"/>
      <c r="M15" s="33"/>
      <c r="N15" s="435"/>
      <c r="O15" s="608"/>
      <c r="P15" s="589"/>
      <c r="Q15" s="589"/>
      <c r="R15" s="121" t="s">
        <v>533</v>
      </c>
    </row>
    <row r="16" spans="1:18" ht="19.5" customHeight="1" x14ac:dyDescent="0.25">
      <c r="A16" s="610"/>
      <c r="B16" s="605"/>
      <c r="C16" s="605"/>
      <c r="D16" s="575"/>
      <c r="E16" s="576"/>
      <c r="F16" s="576"/>
      <c r="G16" s="576"/>
      <c r="H16" s="576"/>
      <c r="I16" s="576"/>
      <c r="J16" s="576"/>
      <c r="K16" s="577"/>
      <c r="M16" s="33"/>
      <c r="N16" s="435"/>
      <c r="O16" s="608"/>
      <c r="P16" s="589"/>
      <c r="Q16" s="589"/>
      <c r="R16" s="121" t="s">
        <v>534</v>
      </c>
    </row>
    <row r="17" spans="1:20" ht="27.75" customHeight="1" thickBot="1" x14ac:dyDescent="0.3">
      <c r="A17" s="610"/>
      <c r="B17" s="606"/>
      <c r="C17" s="606"/>
      <c r="D17" s="578"/>
      <c r="E17" s="579"/>
      <c r="F17" s="579"/>
      <c r="G17" s="579"/>
      <c r="H17" s="579"/>
      <c r="I17" s="579"/>
      <c r="J17" s="579"/>
      <c r="K17" s="580"/>
      <c r="M17" s="33"/>
      <c r="N17" s="435"/>
      <c r="O17" s="608"/>
      <c r="P17" s="589"/>
      <c r="Q17" s="589"/>
      <c r="R17" s="121" t="s">
        <v>535</v>
      </c>
    </row>
    <row r="18" spans="1:20" ht="15" customHeight="1" x14ac:dyDescent="0.25">
      <c r="A18" s="610"/>
      <c r="B18" s="604" t="s">
        <v>1025</v>
      </c>
      <c r="C18" s="585">
        <v>180</v>
      </c>
      <c r="D18" s="31" t="s">
        <v>629</v>
      </c>
      <c r="E18" s="18" t="s">
        <v>630</v>
      </c>
      <c r="F18" s="18" t="s">
        <v>631</v>
      </c>
      <c r="G18" s="18" t="s">
        <v>632</v>
      </c>
      <c r="H18" s="19" t="s">
        <v>633</v>
      </c>
      <c r="I18" s="19" t="s">
        <v>634</v>
      </c>
      <c r="J18" s="19"/>
      <c r="K18" s="34"/>
      <c r="M18" s="33"/>
      <c r="N18" s="435"/>
      <c r="O18" s="608"/>
      <c r="P18" s="589"/>
      <c r="Q18" s="589"/>
      <c r="R18" s="103" t="s">
        <v>714</v>
      </c>
    </row>
    <row r="19" spans="1:20" x14ac:dyDescent="0.25">
      <c r="A19" s="610"/>
      <c r="B19" s="582"/>
      <c r="C19" s="586"/>
      <c r="D19" s="22" t="s">
        <v>635</v>
      </c>
      <c r="E19" s="23" t="s">
        <v>636</v>
      </c>
      <c r="F19" s="23" t="s">
        <v>637</v>
      </c>
      <c r="G19" s="23" t="s">
        <v>638</v>
      </c>
      <c r="H19" s="111" t="s">
        <v>639</v>
      </c>
      <c r="I19" s="111" t="s">
        <v>640</v>
      </c>
      <c r="J19" s="111"/>
      <c r="K19" s="35"/>
      <c r="M19" s="33"/>
      <c r="N19" s="435"/>
      <c r="O19" s="608"/>
      <c r="P19" s="589"/>
      <c r="Q19" s="589"/>
      <c r="R19" s="121" t="s">
        <v>537</v>
      </c>
      <c r="T19" s="147"/>
    </row>
    <row r="20" spans="1:20" ht="15.75" thickBot="1" x14ac:dyDescent="0.3">
      <c r="A20" s="610"/>
      <c r="B20" s="582"/>
      <c r="C20" s="586"/>
      <c r="D20" s="22" t="s">
        <v>641</v>
      </c>
      <c r="E20" s="23" t="s">
        <v>642</v>
      </c>
      <c r="F20" s="23" t="s">
        <v>643</v>
      </c>
      <c r="G20" s="23" t="s">
        <v>644</v>
      </c>
      <c r="H20" s="111" t="s">
        <v>645</v>
      </c>
      <c r="I20" s="111" t="s">
        <v>646</v>
      </c>
      <c r="J20" s="111"/>
      <c r="K20" s="35"/>
      <c r="M20" s="33"/>
      <c r="N20" s="435"/>
      <c r="O20" s="608"/>
      <c r="P20" s="589"/>
      <c r="Q20" s="589"/>
      <c r="R20" s="103" t="s">
        <v>715</v>
      </c>
    </row>
    <row r="21" spans="1:20" ht="15" customHeight="1" x14ac:dyDescent="0.25">
      <c r="A21" s="610"/>
      <c r="B21" s="582"/>
      <c r="C21" s="586"/>
      <c r="D21" s="22" t="s">
        <v>647</v>
      </c>
      <c r="E21" s="23" t="s">
        <v>648</v>
      </c>
      <c r="F21" s="23" t="s">
        <v>649</v>
      </c>
      <c r="G21" s="23" t="s">
        <v>650</v>
      </c>
      <c r="H21" s="111" t="s">
        <v>651</v>
      </c>
      <c r="I21" s="111" t="s">
        <v>652</v>
      </c>
      <c r="J21" s="111"/>
      <c r="K21" s="35"/>
      <c r="M21" s="33"/>
      <c r="N21" s="435"/>
      <c r="O21" s="596" t="s">
        <v>539</v>
      </c>
      <c r="P21" s="593" t="s">
        <v>877</v>
      </c>
      <c r="Q21" s="593" t="s">
        <v>531</v>
      </c>
      <c r="R21" s="124" t="s">
        <v>531</v>
      </c>
    </row>
    <row r="22" spans="1:20" x14ac:dyDescent="0.25">
      <c r="A22" s="610"/>
      <c r="B22" s="582"/>
      <c r="C22" s="586"/>
      <c r="D22" s="22" t="s">
        <v>653</v>
      </c>
      <c r="E22" s="23" t="s">
        <v>654</v>
      </c>
      <c r="F22" s="23" t="s">
        <v>655</v>
      </c>
      <c r="G22" s="23" t="s">
        <v>656</v>
      </c>
      <c r="H22" s="111" t="s">
        <v>657</v>
      </c>
      <c r="I22" s="111" t="s">
        <v>658</v>
      </c>
      <c r="J22" s="111"/>
      <c r="K22" s="35"/>
      <c r="M22" s="33"/>
      <c r="N22" s="435"/>
      <c r="O22" s="597"/>
      <c r="P22" s="594"/>
      <c r="Q22" s="594"/>
      <c r="R22" s="125" t="s">
        <v>821</v>
      </c>
    </row>
    <row r="23" spans="1:20" ht="15.75" thickBot="1" x14ac:dyDescent="0.3">
      <c r="A23" s="610"/>
      <c r="B23" s="582"/>
      <c r="C23" s="586"/>
      <c r="D23" s="22" t="s">
        <v>659</v>
      </c>
      <c r="E23" s="23" t="s">
        <v>660</v>
      </c>
      <c r="F23" s="23" t="s">
        <v>661</v>
      </c>
      <c r="G23" s="23" t="s">
        <v>662</v>
      </c>
      <c r="H23" s="111" t="s">
        <v>663</v>
      </c>
      <c r="I23" s="111" t="s">
        <v>664</v>
      </c>
      <c r="J23" s="111"/>
      <c r="K23" s="35"/>
      <c r="M23" s="33"/>
      <c r="N23" s="435"/>
      <c r="O23" s="597"/>
      <c r="P23" s="594"/>
      <c r="Q23" s="594"/>
      <c r="R23" s="126" t="s">
        <v>519</v>
      </c>
    </row>
    <row r="24" spans="1:20" x14ac:dyDescent="0.25">
      <c r="A24" s="610"/>
      <c r="B24" s="582"/>
      <c r="C24" s="586"/>
      <c r="D24" s="22" t="s">
        <v>665</v>
      </c>
      <c r="E24" s="23" t="s">
        <v>666</v>
      </c>
      <c r="F24" s="23" t="s">
        <v>667</v>
      </c>
      <c r="G24" s="23" t="s">
        <v>668</v>
      </c>
      <c r="H24" s="111" t="s">
        <v>669</v>
      </c>
      <c r="I24" s="111"/>
      <c r="J24" s="111"/>
      <c r="K24" s="35"/>
      <c r="M24" s="33"/>
      <c r="N24" s="435"/>
      <c r="O24" s="541" t="s">
        <v>728</v>
      </c>
      <c r="P24" s="598" t="s">
        <v>1053</v>
      </c>
      <c r="Q24" s="598" t="s">
        <v>1022</v>
      </c>
      <c r="R24" s="128" t="s">
        <v>710</v>
      </c>
    </row>
    <row r="25" spans="1:20" x14ac:dyDescent="0.25">
      <c r="A25" s="610"/>
      <c r="B25" s="582"/>
      <c r="C25" s="586"/>
      <c r="D25" s="22" t="s">
        <v>670</v>
      </c>
      <c r="E25" s="23" t="s">
        <v>671</v>
      </c>
      <c r="F25" s="23" t="s">
        <v>672</v>
      </c>
      <c r="G25" s="23" t="s">
        <v>673</v>
      </c>
      <c r="H25" s="23" t="s">
        <v>674</v>
      </c>
      <c r="I25" s="111"/>
      <c r="J25" s="111"/>
      <c r="K25" s="35"/>
      <c r="M25" s="30"/>
      <c r="N25" s="435"/>
      <c r="O25" s="542"/>
      <c r="P25" s="599"/>
      <c r="Q25" s="599"/>
      <c r="R25" s="129" t="s">
        <v>705</v>
      </c>
    </row>
    <row r="26" spans="1:20" x14ac:dyDescent="0.25">
      <c r="A26" s="610"/>
      <c r="B26" s="582"/>
      <c r="C26" s="586"/>
      <c r="D26" s="22" t="s">
        <v>675</v>
      </c>
      <c r="E26" s="23" t="s">
        <v>676</v>
      </c>
      <c r="F26" s="23" t="s">
        <v>677</v>
      </c>
      <c r="G26" s="23" t="s">
        <v>678</v>
      </c>
      <c r="H26" s="23" t="s">
        <v>679</v>
      </c>
      <c r="I26" s="111"/>
      <c r="J26" s="111"/>
      <c r="K26" s="35"/>
      <c r="M26" s="30"/>
      <c r="N26" s="435"/>
      <c r="O26" s="542"/>
      <c r="P26" s="599"/>
      <c r="Q26" s="599"/>
      <c r="R26" s="132"/>
    </row>
    <row r="27" spans="1:20" ht="15.75" thickBot="1" x14ac:dyDescent="0.3">
      <c r="A27" s="611"/>
      <c r="B27" s="583"/>
      <c r="C27" s="587"/>
      <c r="D27" s="26" t="s">
        <v>680</v>
      </c>
      <c r="E27" s="27" t="s">
        <v>681</v>
      </c>
      <c r="F27" s="27" t="s">
        <v>682</v>
      </c>
      <c r="G27" s="27" t="s">
        <v>683</v>
      </c>
      <c r="H27" s="27" t="s">
        <v>684</v>
      </c>
      <c r="I27" s="150"/>
      <c r="J27" s="150"/>
      <c r="K27" s="36"/>
      <c r="M27" s="30"/>
      <c r="N27" s="435"/>
      <c r="O27" s="542"/>
      <c r="P27" s="599"/>
      <c r="Q27" s="599"/>
      <c r="R27" s="102"/>
    </row>
    <row r="28" spans="1:20" ht="21" customHeight="1" thickBot="1" x14ac:dyDescent="0.3">
      <c r="A28" s="601" t="s">
        <v>718</v>
      </c>
      <c r="B28" s="581" t="s">
        <v>717</v>
      </c>
      <c r="C28" s="581">
        <v>180</v>
      </c>
      <c r="D28" s="31" t="s">
        <v>541</v>
      </c>
      <c r="E28" s="18" t="s">
        <v>542</v>
      </c>
      <c r="F28" s="18" t="s">
        <v>543</v>
      </c>
      <c r="G28" s="18"/>
      <c r="H28" s="18"/>
      <c r="I28" s="18"/>
      <c r="J28" s="18"/>
      <c r="K28" s="43"/>
      <c r="M28" s="30"/>
      <c r="N28" s="435"/>
      <c r="O28" s="543"/>
      <c r="P28" s="600"/>
      <c r="Q28" s="600"/>
      <c r="R28" s="104"/>
    </row>
    <row r="29" spans="1:20" ht="33" customHeight="1" x14ac:dyDescent="0.25">
      <c r="A29" s="602"/>
      <c r="B29" s="582"/>
      <c r="C29" s="582"/>
      <c r="D29" s="22" t="s">
        <v>544</v>
      </c>
      <c r="E29" s="23"/>
      <c r="F29" s="23" t="s">
        <v>545</v>
      </c>
      <c r="G29" s="23"/>
      <c r="H29" s="23"/>
      <c r="I29" s="23"/>
      <c r="J29" s="23"/>
      <c r="K29" s="37"/>
      <c r="M29" s="30"/>
      <c r="N29" s="434" t="s">
        <v>13</v>
      </c>
      <c r="O29" s="389" t="s">
        <v>14</v>
      </c>
      <c r="P29" s="334" t="s">
        <v>840</v>
      </c>
      <c r="Q29" s="116" t="s">
        <v>1026</v>
      </c>
      <c r="R29" s="131" t="s">
        <v>15</v>
      </c>
    </row>
    <row r="30" spans="1:20" ht="32.25" customHeight="1" x14ac:dyDescent="0.25">
      <c r="A30" s="602"/>
      <c r="B30" s="582"/>
      <c r="C30" s="582"/>
      <c r="D30" s="22" t="s">
        <v>546</v>
      </c>
      <c r="E30" s="23"/>
      <c r="F30" s="23"/>
      <c r="G30" s="23"/>
      <c r="H30" s="23"/>
      <c r="I30" s="23"/>
      <c r="J30" s="23"/>
      <c r="K30" s="37"/>
      <c r="M30" s="30" t="s">
        <v>530</v>
      </c>
      <c r="N30" s="435"/>
      <c r="O30" s="389"/>
      <c r="P30" s="337" t="s">
        <v>844</v>
      </c>
      <c r="Q30" s="11" t="s">
        <v>1028</v>
      </c>
      <c r="R30" s="102" t="s">
        <v>15</v>
      </c>
    </row>
    <row r="31" spans="1:20" x14ac:dyDescent="0.25">
      <c r="A31" s="602"/>
      <c r="B31" s="582"/>
      <c r="C31" s="584">
        <v>365</v>
      </c>
      <c r="D31" s="292" t="s">
        <v>547</v>
      </c>
      <c r="E31" s="40" t="s">
        <v>548</v>
      </c>
      <c r="F31" s="40" t="s">
        <v>549</v>
      </c>
      <c r="G31" s="40" t="s">
        <v>550</v>
      </c>
      <c r="H31" s="40" t="s">
        <v>551</v>
      </c>
      <c r="I31" s="40" t="s">
        <v>623</v>
      </c>
      <c r="J31" s="40"/>
      <c r="K31" s="41"/>
      <c r="M31" s="30"/>
      <c r="N31" s="435"/>
      <c r="O31" s="389"/>
      <c r="P31" s="415" t="s">
        <v>848</v>
      </c>
      <c r="Q31" s="397" t="s">
        <v>513</v>
      </c>
      <c r="R31" s="103" t="s">
        <v>512</v>
      </c>
    </row>
    <row r="32" spans="1:20" x14ac:dyDescent="0.25">
      <c r="A32" s="602"/>
      <c r="B32" s="582"/>
      <c r="C32" s="582"/>
      <c r="D32" s="22" t="s">
        <v>552</v>
      </c>
      <c r="E32" s="23" t="s">
        <v>553</v>
      </c>
      <c r="F32" s="23" t="s">
        <v>554</v>
      </c>
      <c r="G32" s="23" t="s">
        <v>555</v>
      </c>
      <c r="H32" s="23" t="s">
        <v>556</v>
      </c>
      <c r="I32" s="23"/>
      <c r="J32" s="23"/>
      <c r="K32" s="37"/>
      <c r="M32" s="30"/>
      <c r="N32" s="435"/>
      <c r="O32" s="389"/>
      <c r="P32" s="416"/>
      <c r="Q32" s="398"/>
      <c r="R32" s="103" t="s">
        <v>514</v>
      </c>
    </row>
    <row r="33" spans="1:18" ht="23.25" customHeight="1" thickBot="1" x14ac:dyDescent="0.3">
      <c r="A33" s="602"/>
      <c r="B33" s="582"/>
      <c r="C33" s="582"/>
      <c r="D33" s="22" t="s">
        <v>557</v>
      </c>
      <c r="E33" s="23" t="s">
        <v>558</v>
      </c>
      <c r="F33" s="23" t="s">
        <v>559</v>
      </c>
      <c r="G33" s="23" t="s">
        <v>560</v>
      </c>
      <c r="H33" s="23" t="s">
        <v>561</v>
      </c>
      <c r="I33" s="23"/>
      <c r="J33" s="23"/>
      <c r="K33" s="37"/>
      <c r="M33" s="30"/>
      <c r="N33" s="435"/>
      <c r="O33" s="390"/>
      <c r="P33" s="338" t="s">
        <v>1047</v>
      </c>
      <c r="Q33" s="148" t="s">
        <v>515</v>
      </c>
      <c r="R33" s="104" t="s">
        <v>19</v>
      </c>
    </row>
    <row r="34" spans="1:18" ht="15" customHeight="1" x14ac:dyDescent="0.25">
      <c r="A34" s="602"/>
      <c r="B34" s="582"/>
      <c r="C34" s="582"/>
      <c r="D34" s="22" t="s">
        <v>562</v>
      </c>
      <c r="E34" s="23" t="s">
        <v>563</v>
      </c>
      <c r="F34" s="23" t="s">
        <v>564</v>
      </c>
      <c r="G34" s="23" t="s">
        <v>565</v>
      </c>
      <c r="H34" s="23" t="s">
        <v>566</v>
      </c>
      <c r="I34" s="23"/>
      <c r="J34" s="23"/>
      <c r="K34" s="37"/>
      <c r="M34" s="30"/>
      <c r="N34" s="435"/>
      <c r="O34" s="454" t="s">
        <v>21</v>
      </c>
      <c r="P34" s="417" t="s">
        <v>851</v>
      </c>
      <c r="Q34" s="451" t="s">
        <v>22</v>
      </c>
      <c r="R34" s="105" t="s">
        <v>1014</v>
      </c>
    </row>
    <row r="35" spans="1:18" ht="15.75" thickBot="1" x14ac:dyDescent="0.3">
      <c r="A35" s="602"/>
      <c r="B35" s="583"/>
      <c r="C35" s="583"/>
      <c r="D35" s="26" t="s">
        <v>567</v>
      </c>
      <c r="E35" s="27" t="s">
        <v>568</v>
      </c>
      <c r="F35" s="27" t="s">
        <v>569</v>
      </c>
      <c r="G35" s="27" t="s">
        <v>570</v>
      </c>
      <c r="H35" s="27" t="s">
        <v>571</v>
      </c>
      <c r="I35" s="27"/>
      <c r="J35" s="27"/>
      <c r="K35" s="42"/>
      <c r="M35" s="30"/>
      <c r="N35" s="435"/>
      <c r="O35" s="455"/>
      <c r="P35" s="418"/>
      <c r="Q35" s="452"/>
      <c r="R35" s="106" t="s">
        <v>1015</v>
      </c>
    </row>
    <row r="36" spans="1:18" x14ac:dyDescent="0.25">
      <c r="A36" s="602"/>
      <c r="B36" s="581" t="s">
        <v>21</v>
      </c>
      <c r="C36" s="581">
        <v>60</v>
      </c>
      <c r="D36" s="31" t="s">
        <v>541</v>
      </c>
      <c r="E36" s="18" t="s">
        <v>542</v>
      </c>
      <c r="F36" s="45" t="s">
        <v>543</v>
      </c>
      <c r="G36" s="18"/>
      <c r="H36" s="18"/>
      <c r="I36" s="18"/>
      <c r="J36" s="18"/>
      <c r="K36" s="43"/>
      <c r="M36" s="30"/>
      <c r="N36" s="435"/>
      <c r="O36" s="455"/>
      <c r="P36" s="418"/>
      <c r="Q36" s="452"/>
      <c r="R36" s="106" t="s">
        <v>26</v>
      </c>
    </row>
    <row r="37" spans="1:18" x14ac:dyDescent="0.25">
      <c r="A37" s="602"/>
      <c r="B37" s="582"/>
      <c r="C37" s="582"/>
      <c r="D37" s="22" t="s">
        <v>544</v>
      </c>
      <c r="E37" s="23"/>
      <c r="F37" s="23" t="s">
        <v>545</v>
      </c>
      <c r="G37" s="23"/>
      <c r="H37" s="23"/>
      <c r="I37" s="23"/>
      <c r="J37" s="23"/>
      <c r="K37" s="37"/>
      <c r="M37" s="30"/>
      <c r="N37" s="435"/>
      <c r="O37" s="455"/>
      <c r="P37" s="418"/>
      <c r="Q37" s="452"/>
      <c r="R37" s="106" t="s">
        <v>516</v>
      </c>
    </row>
    <row r="38" spans="1:18" ht="17.25" customHeight="1" x14ac:dyDescent="0.25">
      <c r="A38" s="602"/>
      <c r="B38" s="582"/>
      <c r="C38" s="582"/>
      <c r="D38" s="22" t="s">
        <v>546</v>
      </c>
      <c r="E38" s="23"/>
      <c r="F38" s="23"/>
      <c r="G38" s="23"/>
      <c r="H38" s="23"/>
      <c r="I38" s="23"/>
      <c r="J38" s="23"/>
      <c r="K38" s="37"/>
      <c r="M38" s="30"/>
      <c r="N38" s="435"/>
      <c r="O38" s="455"/>
      <c r="P38" s="418"/>
      <c r="Q38" s="452"/>
      <c r="R38" s="92" t="s">
        <v>624</v>
      </c>
    </row>
    <row r="39" spans="1:18" x14ac:dyDescent="0.25">
      <c r="A39" s="602"/>
      <c r="B39" s="582"/>
      <c r="C39" s="584">
        <v>120</v>
      </c>
      <c r="D39" s="39" t="s">
        <v>547</v>
      </c>
      <c r="E39" s="40" t="s">
        <v>548</v>
      </c>
      <c r="F39" s="40" t="s">
        <v>549</v>
      </c>
      <c r="G39" s="40" t="s">
        <v>550</v>
      </c>
      <c r="H39" s="40" t="s">
        <v>551</v>
      </c>
      <c r="I39" s="40" t="s">
        <v>623</v>
      </c>
      <c r="J39" s="40"/>
      <c r="K39" s="41"/>
      <c r="M39" s="30"/>
      <c r="N39" s="435"/>
      <c r="O39" s="455"/>
      <c r="P39" s="418"/>
      <c r="Q39" s="452"/>
      <c r="R39" s="92" t="s">
        <v>29</v>
      </c>
    </row>
    <row r="40" spans="1:18" x14ac:dyDescent="0.25">
      <c r="A40" s="602"/>
      <c r="B40" s="582"/>
      <c r="C40" s="582"/>
      <c r="D40" s="22" t="s">
        <v>552</v>
      </c>
      <c r="E40" s="23" t="s">
        <v>553</v>
      </c>
      <c r="F40" s="23" t="s">
        <v>554</v>
      </c>
      <c r="G40" s="23" t="s">
        <v>555</v>
      </c>
      <c r="H40" s="23" t="s">
        <v>556</v>
      </c>
      <c r="I40" s="23"/>
      <c r="J40" s="23"/>
      <c r="K40" s="37"/>
      <c r="M40" s="30" t="s">
        <v>530</v>
      </c>
      <c r="N40" s="435"/>
      <c r="O40" s="455"/>
      <c r="P40" s="418"/>
      <c r="Q40" s="452"/>
      <c r="R40" s="92" t="s">
        <v>31</v>
      </c>
    </row>
    <row r="41" spans="1:18" x14ac:dyDescent="0.25">
      <c r="A41" s="602"/>
      <c r="B41" s="582"/>
      <c r="C41" s="582"/>
      <c r="D41" s="22" t="s">
        <v>557</v>
      </c>
      <c r="E41" s="23" t="s">
        <v>558</v>
      </c>
      <c r="F41" s="23" t="s">
        <v>559</v>
      </c>
      <c r="G41" s="23" t="s">
        <v>560</v>
      </c>
      <c r="H41" s="23" t="s">
        <v>561</v>
      </c>
      <c r="I41" s="23"/>
      <c r="J41" s="23"/>
      <c r="K41" s="37"/>
      <c r="M41" s="30"/>
      <c r="N41" s="435"/>
      <c r="O41" s="455"/>
      <c r="P41" s="418"/>
      <c r="Q41" s="452"/>
      <c r="R41" s="92" t="s">
        <v>1013</v>
      </c>
    </row>
    <row r="42" spans="1:18" x14ac:dyDescent="0.25">
      <c r="A42" s="602"/>
      <c r="B42" s="582"/>
      <c r="C42" s="582"/>
      <c r="D42" s="22" t="s">
        <v>562</v>
      </c>
      <c r="E42" s="23" t="s">
        <v>563</v>
      </c>
      <c r="F42" s="23" t="s">
        <v>564</v>
      </c>
      <c r="G42" s="23" t="s">
        <v>565</v>
      </c>
      <c r="H42" s="23" t="s">
        <v>566</v>
      </c>
      <c r="I42" s="23"/>
      <c r="J42" s="23"/>
      <c r="K42" s="37"/>
      <c r="M42" s="30"/>
      <c r="N42" s="435"/>
      <c r="O42" s="455"/>
      <c r="P42" s="418" t="s">
        <v>853</v>
      </c>
      <c r="Q42" s="452" t="s">
        <v>616</v>
      </c>
      <c r="R42" s="89" t="s">
        <v>517</v>
      </c>
    </row>
    <row r="43" spans="1:18" ht="15.75" thickBot="1" x14ac:dyDescent="0.3">
      <c r="A43" s="602"/>
      <c r="B43" s="583"/>
      <c r="C43" s="583"/>
      <c r="D43" s="26" t="s">
        <v>567</v>
      </c>
      <c r="E43" s="27" t="s">
        <v>568</v>
      </c>
      <c r="F43" s="27" t="s">
        <v>569</v>
      </c>
      <c r="G43" s="27" t="s">
        <v>570</v>
      </c>
      <c r="H43" s="27" t="s">
        <v>571</v>
      </c>
      <c r="I43" s="27"/>
      <c r="J43" s="27"/>
      <c r="K43" s="42"/>
      <c r="M43" s="30"/>
      <c r="N43" s="435"/>
      <c r="O43" s="455"/>
      <c r="P43" s="419"/>
      <c r="Q43" s="457"/>
      <c r="R43" s="89" t="s">
        <v>42</v>
      </c>
    </row>
    <row r="44" spans="1:18" x14ac:dyDescent="0.25">
      <c r="A44" s="602"/>
      <c r="B44" s="581" t="s">
        <v>52</v>
      </c>
      <c r="C44" s="581">
        <v>15</v>
      </c>
      <c r="D44" s="31" t="s">
        <v>541</v>
      </c>
      <c r="E44" s="18" t="s">
        <v>542</v>
      </c>
      <c r="F44" s="45" t="s">
        <v>543</v>
      </c>
      <c r="G44" s="18"/>
      <c r="H44" s="18"/>
      <c r="I44" s="18"/>
      <c r="J44" s="18"/>
      <c r="K44" s="43"/>
      <c r="M44" s="30" t="s">
        <v>530</v>
      </c>
      <c r="N44" s="435"/>
      <c r="O44" s="455"/>
      <c r="P44" s="419"/>
      <c r="Q44" s="457"/>
      <c r="R44" s="89" t="s">
        <v>720</v>
      </c>
    </row>
    <row r="45" spans="1:18" x14ac:dyDescent="0.25">
      <c r="A45" s="602"/>
      <c r="B45" s="582"/>
      <c r="C45" s="582"/>
      <c r="D45" s="22" t="s">
        <v>544</v>
      </c>
      <c r="E45" s="23"/>
      <c r="F45" s="23" t="s">
        <v>545</v>
      </c>
      <c r="G45" s="23"/>
      <c r="H45" s="23"/>
      <c r="I45" s="23"/>
      <c r="J45" s="23"/>
      <c r="K45" s="37"/>
      <c r="M45" s="30"/>
      <c r="N45" s="435"/>
      <c r="O45" s="455"/>
      <c r="P45" s="419"/>
      <c r="Q45" s="457"/>
      <c r="R45" s="89" t="s">
        <v>721</v>
      </c>
    </row>
    <row r="46" spans="1:18" ht="15" customHeight="1" x14ac:dyDescent="0.25">
      <c r="A46" s="602"/>
      <c r="B46" s="582"/>
      <c r="C46" s="582"/>
      <c r="D46" s="22" t="s">
        <v>546</v>
      </c>
      <c r="E46" s="23"/>
      <c r="F46" s="23"/>
      <c r="G46" s="23"/>
      <c r="H46" s="23"/>
      <c r="I46" s="23"/>
      <c r="J46" s="23"/>
      <c r="K46" s="37"/>
      <c r="M46" s="30"/>
      <c r="N46" s="435"/>
      <c r="O46" s="455"/>
      <c r="P46" s="418" t="s">
        <v>1059</v>
      </c>
      <c r="Q46" s="448" t="s">
        <v>45</v>
      </c>
      <c r="R46" s="89" t="s">
        <v>46</v>
      </c>
    </row>
    <row r="47" spans="1:18" x14ac:dyDescent="0.25">
      <c r="A47" s="602"/>
      <c r="B47" s="582"/>
      <c r="C47" s="584">
        <v>30</v>
      </c>
      <c r="D47" s="39" t="s">
        <v>547</v>
      </c>
      <c r="E47" s="40" t="s">
        <v>548</v>
      </c>
      <c r="F47" s="40" t="s">
        <v>549</v>
      </c>
      <c r="G47" s="40" t="s">
        <v>550</v>
      </c>
      <c r="H47" s="40" t="s">
        <v>551</v>
      </c>
      <c r="I47" s="40" t="s">
        <v>623</v>
      </c>
      <c r="J47" s="40"/>
      <c r="K47" s="41"/>
      <c r="M47" s="44"/>
      <c r="N47" s="435"/>
      <c r="O47" s="455"/>
      <c r="P47" s="419"/>
      <c r="Q47" s="449"/>
      <c r="R47" s="89" t="s">
        <v>48</v>
      </c>
    </row>
    <row r="48" spans="1:18" ht="15.75" thickBot="1" x14ac:dyDescent="0.3">
      <c r="A48" s="602"/>
      <c r="B48" s="582"/>
      <c r="C48" s="582"/>
      <c r="D48" s="22" t="s">
        <v>552</v>
      </c>
      <c r="E48" s="23" t="s">
        <v>553</v>
      </c>
      <c r="F48" s="23" t="s">
        <v>554</v>
      </c>
      <c r="G48" s="23" t="s">
        <v>555</v>
      </c>
      <c r="H48" s="23" t="s">
        <v>556</v>
      </c>
      <c r="I48" s="23"/>
      <c r="J48" s="23"/>
      <c r="K48" s="37"/>
      <c r="M48" s="44"/>
      <c r="N48" s="435"/>
      <c r="O48" s="456"/>
      <c r="P48" s="420"/>
      <c r="Q48" s="450"/>
      <c r="R48" s="91" t="s">
        <v>50</v>
      </c>
    </row>
    <row r="49" spans="1:18" ht="15" customHeight="1" x14ac:dyDescent="0.25">
      <c r="A49" s="602"/>
      <c r="B49" s="582"/>
      <c r="C49" s="582"/>
      <c r="D49" s="22" t="s">
        <v>557</v>
      </c>
      <c r="E49" s="23" t="s">
        <v>558</v>
      </c>
      <c r="F49" s="23" t="s">
        <v>559</v>
      </c>
      <c r="G49" s="23" t="s">
        <v>560</v>
      </c>
      <c r="H49" s="23" t="s">
        <v>561</v>
      </c>
      <c r="I49" s="23"/>
      <c r="J49" s="23"/>
      <c r="K49" s="37"/>
      <c r="M49" s="44"/>
      <c r="N49" s="435"/>
      <c r="O49" s="388" t="s">
        <v>52</v>
      </c>
      <c r="P49" s="417" t="s">
        <v>1048</v>
      </c>
      <c r="Q49" s="451" t="s">
        <v>518</v>
      </c>
      <c r="R49" s="88" t="s">
        <v>53</v>
      </c>
    </row>
    <row r="50" spans="1:18" x14ac:dyDescent="0.25">
      <c r="A50" s="602"/>
      <c r="B50" s="582"/>
      <c r="C50" s="582"/>
      <c r="D50" s="22" t="s">
        <v>562</v>
      </c>
      <c r="E50" s="23" t="s">
        <v>563</v>
      </c>
      <c r="F50" s="23" t="s">
        <v>564</v>
      </c>
      <c r="G50" s="23" t="s">
        <v>565</v>
      </c>
      <c r="H50" s="23" t="s">
        <v>566</v>
      </c>
      <c r="I50" s="23"/>
      <c r="J50" s="23"/>
      <c r="K50" s="37"/>
      <c r="M50" s="44"/>
      <c r="N50" s="435"/>
      <c r="O50" s="431"/>
      <c r="P50" s="418"/>
      <c r="Q50" s="452"/>
      <c r="R50" s="89" t="s">
        <v>55</v>
      </c>
    </row>
    <row r="51" spans="1:18" ht="15.75" thickBot="1" x14ac:dyDescent="0.3">
      <c r="A51" s="602"/>
      <c r="B51" s="583"/>
      <c r="C51" s="583"/>
      <c r="D51" s="26" t="s">
        <v>567</v>
      </c>
      <c r="E51" s="27" t="s">
        <v>568</v>
      </c>
      <c r="F51" s="27" t="s">
        <v>569</v>
      </c>
      <c r="G51" s="27" t="s">
        <v>570</v>
      </c>
      <c r="H51" s="27" t="s">
        <v>571</v>
      </c>
      <c r="I51" s="27"/>
      <c r="J51" s="27"/>
      <c r="K51" s="42"/>
      <c r="M51" s="44"/>
      <c r="N51" s="435"/>
      <c r="O51" s="431"/>
      <c r="P51" s="418"/>
      <c r="Q51" s="452"/>
      <c r="R51" s="458" t="s">
        <v>617</v>
      </c>
    </row>
    <row r="52" spans="1:18" ht="15.75" thickBot="1" x14ac:dyDescent="0.3">
      <c r="A52" s="602"/>
      <c r="B52" s="581" t="s">
        <v>59</v>
      </c>
      <c r="C52" s="585">
        <v>7</v>
      </c>
      <c r="D52" s="31" t="s">
        <v>541</v>
      </c>
      <c r="E52" s="18" t="s">
        <v>547</v>
      </c>
      <c r="F52" s="18" t="s">
        <v>548</v>
      </c>
      <c r="G52" s="18" t="s">
        <v>549</v>
      </c>
      <c r="H52" s="18" t="s">
        <v>550</v>
      </c>
      <c r="I52" s="18" t="s">
        <v>551</v>
      </c>
      <c r="J52" s="40"/>
      <c r="K52" s="43"/>
      <c r="M52" s="44"/>
      <c r="N52" s="435"/>
      <c r="O52" s="432"/>
      <c r="P52" s="421"/>
      <c r="Q52" s="453"/>
      <c r="R52" s="459"/>
    </row>
    <row r="53" spans="1:18" ht="15" customHeight="1" x14ac:dyDescent="0.25">
      <c r="A53" s="602"/>
      <c r="B53" s="582"/>
      <c r="C53" s="586"/>
      <c r="D53" s="22" t="s">
        <v>544</v>
      </c>
      <c r="E53" s="23" t="s">
        <v>552</v>
      </c>
      <c r="F53" s="23" t="s">
        <v>553</v>
      </c>
      <c r="G53" s="23" t="s">
        <v>554</v>
      </c>
      <c r="H53" s="23" t="s">
        <v>555</v>
      </c>
      <c r="I53" s="23" t="s">
        <v>556</v>
      </c>
      <c r="J53" s="23"/>
      <c r="K53" s="37"/>
      <c r="M53" s="44"/>
      <c r="N53" s="435"/>
      <c r="O53" s="388" t="s">
        <v>59</v>
      </c>
      <c r="P53" s="426" t="s">
        <v>1049</v>
      </c>
      <c r="Q53" s="391" t="s">
        <v>60</v>
      </c>
      <c r="R53" s="107" t="s">
        <v>625</v>
      </c>
    </row>
    <row r="54" spans="1:18" x14ac:dyDescent="0.25">
      <c r="A54" s="602"/>
      <c r="B54" s="582"/>
      <c r="C54" s="586"/>
      <c r="D54" s="22" t="s">
        <v>546</v>
      </c>
      <c r="E54" s="23" t="s">
        <v>557</v>
      </c>
      <c r="F54" s="23" t="s">
        <v>558</v>
      </c>
      <c r="G54" s="23" t="s">
        <v>559</v>
      </c>
      <c r="H54" s="23" t="s">
        <v>560</v>
      </c>
      <c r="I54" s="23" t="s">
        <v>561</v>
      </c>
      <c r="J54" s="23"/>
      <c r="K54" s="37"/>
      <c r="M54" s="44"/>
      <c r="N54" s="435"/>
      <c r="O54" s="389"/>
      <c r="P54" s="419"/>
      <c r="Q54" s="392"/>
      <c r="R54" s="93" t="s">
        <v>722</v>
      </c>
    </row>
    <row r="55" spans="1:18" x14ac:dyDescent="0.25">
      <c r="A55" s="602"/>
      <c r="B55" s="582"/>
      <c r="C55" s="586"/>
      <c r="D55" s="22" t="s">
        <v>542</v>
      </c>
      <c r="E55" s="23" t="s">
        <v>562</v>
      </c>
      <c r="F55" s="23" t="s">
        <v>563</v>
      </c>
      <c r="G55" s="23" t="s">
        <v>564</v>
      </c>
      <c r="H55" s="23" t="s">
        <v>565</v>
      </c>
      <c r="I55" s="23" t="s">
        <v>566</v>
      </c>
      <c r="J55" s="23"/>
      <c r="K55" s="37"/>
      <c r="M55" s="44"/>
      <c r="N55" s="435"/>
      <c r="O55" s="389"/>
      <c r="P55" s="419"/>
      <c r="Q55" s="392"/>
      <c r="R55" s="93" t="s">
        <v>76</v>
      </c>
    </row>
    <row r="56" spans="1:18" x14ac:dyDescent="0.25">
      <c r="A56" s="602"/>
      <c r="B56" s="582"/>
      <c r="C56" s="586"/>
      <c r="D56" s="22" t="s">
        <v>543</v>
      </c>
      <c r="E56" s="23" t="s">
        <v>567</v>
      </c>
      <c r="F56" s="23" t="s">
        <v>568</v>
      </c>
      <c r="G56" s="23" t="s">
        <v>569</v>
      </c>
      <c r="H56" s="23" t="s">
        <v>570</v>
      </c>
      <c r="I56" s="23" t="s">
        <v>571</v>
      </c>
      <c r="J56" s="23"/>
      <c r="K56" s="37"/>
      <c r="M56" s="44"/>
      <c r="N56" s="435"/>
      <c r="O56" s="389"/>
      <c r="P56" s="419"/>
      <c r="Q56" s="392"/>
      <c r="R56" s="93" t="s">
        <v>77</v>
      </c>
    </row>
    <row r="57" spans="1:18" ht="15.75" thickBot="1" x14ac:dyDescent="0.3">
      <c r="A57" s="602"/>
      <c r="B57" s="583"/>
      <c r="C57" s="587"/>
      <c r="D57" s="26" t="s">
        <v>545</v>
      </c>
      <c r="E57" s="27"/>
      <c r="F57" s="27"/>
      <c r="G57" s="27"/>
      <c r="H57" s="27"/>
      <c r="I57" s="27" t="s">
        <v>1039</v>
      </c>
      <c r="J57" s="27"/>
      <c r="K57" s="42"/>
      <c r="M57" s="44"/>
      <c r="N57" s="435"/>
      <c r="O57" s="389"/>
      <c r="P57" s="567"/>
      <c r="Q57" s="565"/>
      <c r="R57" s="93" t="s">
        <v>78</v>
      </c>
    </row>
    <row r="58" spans="1:18" x14ac:dyDescent="0.25">
      <c r="A58" s="602"/>
      <c r="B58" s="612" t="s">
        <v>726</v>
      </c>
      <c r="C58" s="585">
        <v>180</v>
      </c>
      <c r="D58" s="31" t="s">
        <v>541</v>
      </c>
      <c r="E58" s="18" t="s">
        <v>547</v>
      </c>
      <c r="F58" s="18" t="s">
        <v>548</v>
      </c>
      <c r="G58" s="18" t="s">
        <v>549</v>
      </c>
      <c r="H58" s="18" t="s">
        <v>550</v>
      </c>
      <c r="I58" s="18" t="s">
        <v>551</v>
      </c>
      <c r="J58" s="40"/>
      <c r="K58" s="43"/>
      <c r="M58" s="44"/>
      <c r="N58" s="435"/>
      <c r="O58" s="389"/>
      <c r="P58" s="567"/>
      <c r="Q58" s="565"/>
      <c r="R58" s="93" t="s">
        <v>79</v>
      </c>
    </row>
    <row r="59" spans="1:18" x14ac:dyDescent="0.25">
      <c r="A59" s="602"/>
      <c r="B59" s="613"/>
      <c r="C59" s="586"/>
      <c r="D59" s="22" t="s">
        <v>544</v>
      </c>
      <c r="E59" s="23" t="s">
        <v>552</v>
      </c>
      <c r="F59" s="23" t="s">
        <v>553</v>
      </c>
      <c r="G59" s="23" t="s">
        <v>554</v>
      </c>
      <c r="H59" s="23" t="s">
        <v>555</v>
      </c>
      <c r="I59" s="23" t="s">
        <v>556</v>
      </c>
      <c r="J59" s="23"/>
      <c r="K59" s="37"/>
      <c r="M59" s="44"/>
      <c r="N59" s="435"/>
      <c r="O59" s="389"/>
      <c r="P59" s="567"/>
      <c r="Q59" s="565"/>
      <c r="R59" s="93" t="s">
        <v>80</v>
      </c>
    </row>
    <row r="60" spans="1:18" x14ac:dyDescent="0.25">
      <c r="A60" s="602"/>
      <c r="B60" s="613"/>
      <c r="C60" s="586"/>
      <c r="D60" s="22" t="s">
        <v>546</v>
      </c>
      <c r="E60" s="23" t="s">
        <v>557</v>
      </c>
      <c r="F60" s="23" t="s">
        <v>558</v>
      </c>
      <c r="G60" s="23" t="s">
        <v>559</v>
      </c>
      <c r="H60" s="23" t="s">
        <v>560</v>
      </c>
      <c r="I60" s="23" t="s">
        <v>561</v>
      </c>
      <c r="J60" s="23"/>
      <c r="K60" s="37"/>
      <c r="M60" s="44"/>
      <c r="N60" s="435"/>
      <c r="O60" s="389"/>
      <c r="P60" s="567"/>
      <c r="Q60" s="565"/>
      <c r="R60" s="93" t="s">
        <v>81</v>
      </c>
    </row>
    <row r="61" spans="1:18" ht="15.75" thickBot="1" x14ac:dyDescent="0.3">
      <c r="A61" s="602"/>
      <c r="B61" s="613"/>
      <c r="C61" s="586"/>
      <c r="D61" s="22" t="s">
        <v>542</v>
      </c>
      <c r="E61" s="23" t="s">
        <v>562</v>
      </c>
      <c r="F61" s="23" t="s">
        <v>563</v>
      </c>
      <c r="G61" s="23" t="s">
        <v>564</v>
      </c>
      <c r="H61" s="23" t="s">
        <v>565</v>
      </c>
      <c r="I61" s="23" t="s">
        <v>566</v>
      </c>
      <c r="J61" s="23"/>
      <c r="K61" s="37"/>
      <c r="M61" s="44"/>
      <c r="N61" s="435"/>
      <c r="O61" s="390"/>
      <c r="P61" s="568"/>
      <c r="Q61" s="566"/>
      <c r="R61" s="108" t="s">
        <v>82</v>
      </c>
    </row>
    <row r="62" spans="1:18" ht="15" customHeight="1" x14ac:dyDescent="0.25">
      <c r="A62" s="602"/>
      <c r="B62" s="613"/>
      <c r="C62" s="586"/>
      <c r="D62" s="22" t="s">
        <v>543</v>
      </c>
      <c r="E62" s="23" t="s">
        <v>567</v>
      </c>
      <c r="F62" s="23" t="s">
        <v>568</v>
      </c>
      <c r="G62" s="23" t="s">
        <v>569</v>
      </c>
      <c r="H62" s="23" t="s">
        <v>570</v>
      </c>
      <c r="I62" s="23" t="s">
        <v>571</v>
      </c>
      <c r="J62" s="23"/>
      <c r="K62" s="37"/>
      <c r="M62" s="44"/>
      <c r="N62" s="435"/>
      <c r="O62" s="382" t="s">
        <v>727</v>
      </c>
      <c r="P62" s="556" t="s">
        <v>1050</v>
      </c>
      <c r="Q62" s="553" t="s">
        <v>108</v>
      </c>
      <c r="R62" s="133" t="s">
        <v>521</v>
      </c>
    </row>
    <row r="63" spans="1:18" ht="15" customHeight="1" x14ac:dyDescent="0.25">
      <c r="A63" s="602"/>
      <c r="B63" s="613"/>
      <c r="C63" s="586"/>
      <c r="D63" s="22" t="s">
        <v>545</v>
      </c>
      <c r="E63" s="23"/>
      <c r="F63" s="23"/>
      <c r="G63" s="23"/>
      <c r="H63" s="23"/>
      <c r="I63" s="23" t="s">
        <v>1040</v>
      </c>
      <c r="J63" s="23"/>
      <c r="K63" s="37"/>
      <c r="M63" s="44"/>
      <c r="N63" s="435"/>
      <c r="O63" s="383"/>
      <c r="P63" s="557"/>
      <c r="Q63" s="554"/>
      <c r="R63" s="93" t="s">
        <v>522</v>
      </c>
    </row>
    <row r="64" spans="1:18" ht="15.75" thickBot="1" x14ac:dyDescent="0.3">
      <c r="A64" s="602"/>
      <c r="B64" s="614"/>
      <c r="C64" s="586"/>
      <c r="D64" s="26"/>
      <c r="E64" s="27"/>
      <c r="F64" s="27"/>
      <c r="G64" s="28"/>
      <c r="H64" s="28"/>
      <c r="I64" s="28"/>
      <c r="J64" s="28"/>
      <c r="K64" s="29"/>
      <c r="M64" s="44"/>
      <c r="N64" s="435"/>
      <c r="O64" s="383"/>
      <c r="P64" s="557"/>
      <c r="Q64" s="554"/>
      <c r="R64" s="93" t="s">
        <v>111</v>
      </c>
    </row>
    <row r="65" spans="1:18" x14ac:dyDescent="0.25">
      <c r="A65" s="602"/>
      <c r="B65" s="604" t="s">
        <v>828</v>
      </c>
      <c r="C65" s="581">
        <v>720</v>
      </c>
      <c r="D65" s="31" t="s">
        <v>560</v>
      </c>
      <c r="E65" s="18" t="s">
        <v>551</v>
      </c>
      <c r="F65" s="18" t="s">
        <v>566</v>
      </c>
      <c r="G65" s="18"/>
      <c r="H65" s="18"/>
      <c r="I65" s="18"/>
      <c r="J65" s="18"/>
      <c r="K65" s="43"/>
      <c r="M65" s="44"/>
      <c r="N65" s="435"/>
      <c r="O65" s="383"/>
      <c r="P65" s="557"/>
      <c r="Q65" s="554"/>
      <c r="R65" s="93" t="s">
        <v>523</v>
      </c>
    </row>
    <row r="66" spans="1:18" x14ac:dyDescent="0.25">
      <c r="A66" s="602"/>
      <c r="B66" s="605"/>
      <c r="C66" s="582"/>
      <c r="D66" s="22" t="s">
        <v>565</v>
      </c>
      <c r="E66" s="23" t="s">
        <v>556</v>
      </c>
      <c r="F66" s="23" t="s">
        <v>571</v>
      </c>
      <c r="G66" s="23"/>
      <c r="H66" s="23"/>
      <c r="I66" s="23"/>
      <c r="J66" s="23"/>
      <c r="K66" s="37"/>
      <c r="N66" s="435"/>
      <c r="O66" s="383"/>
      <c r="P66" s="557"/>
      <c r="Q66" s="554"/>
      <c r="R66" s="90" t="s">
        <v>524</v>
      </c>
    </row>
    <row r="67" spans="1:18" ht="15.75" thickBot="1" x14ac:dyDescent="0.3">
      <c r="A67" s="602"/>
      <c r="B67" s="606"/>
      <c r="C67" s="583"/>
      <c r="D67" s="26" t="s">
        <v>570</v>
      </c>
      <c r="E67" s="27" t="s">
        <v>561</v>
      </c>
      <c r="F67" s="27"/>
      <c r="G67" s="27"/>
      <c r="H67" s="27"/>
      <c r="I67" s="27"/>
      <c r="J67" s="27"/>
      <c r="K67" s="42"/>
      <c r="N67" s="435"/>
      <c r="O67" s="384"/>
      <c r="P67" s="558"/>
      <c r="Q67" s="555"/>
      <c r="R67" s="108" t="s">
        <v>619</v>
      </c>
    </row>
    <row r="68" spans="1:18" ht="15" customHeight="1" x14ac:dyDescent="0.25">
      <c r="A68" s="602"/>
      <c r="B68" s="581" t="s">
        <v>1008</v>
      </c>
      <c r="C68" s="581">
        <v>120</v>
      </c>
      <c r="D68" s="31" t="s">
        <v>623</v>
      </c>
      <c r="E68" s="18"/>
      <c r="F68" s="18"/>
      <c r="G68" s="18"/>
      <c r="H68" s="18"/>
      <c r="I68" s="18"/>
      <c r="J68" s="18"/>
      <c r="K68" s="43"/>
      <c r="N68" s="435"/>
      <c r="O68" s="388" t="s">
        <v>603</v>
      </c>
      <c r="P68" s="562" t="s">
        <v>1052</v>
      </c>
      <c r="Q68" s="559" t="s">
        <v>573</v>
      </c>
      <c r="R68" s="120" t="s">
        <v>604</v>
      </c>
    </row>
    <row r="69" spans="1:18" ht="15.75" customHeight="1" thickBot="1" x14ac:dyDescent="0.3">
      <c r="A69" s="602"/>
      <c r="B69" s="583"/>
      <c r="C69" s="583"/>
      <c r="D69" s="26"/>
      <c r="E69" s="27"/>
      <c r="F69" s="27"/>
      <c r="G69" s="27"/>
      <c r="H69" s="27"/>
      <c r="I69" s="27"/>
      <c r="J69" s="27"/>
      <c r="K69" s="42"/>
      <c r="N69" s="435"/>
      <c r="O69" s="389"/>
      <c r="P69" s="563"/>
      <c r="Q69" s="560"/>
      <c r="R69" s="121" t="s">
        <v>605</v>
      </c>
    </row>
    <row r="70" spans="1:18" ht="15" customHeight="1" x14ac:dyDescent="0.25">
      <c r="A70" s="602"/>
      <c r="B70" s="581" t="s">
        <v>1055</v>
      </c>
      <c r="C70" s="581" t="s">
        <v>1063</v>
      </c>
      <c r="D70" s="31" t="s">
        <v>541</v>
      </c>
      <c r="E70" s="18" t="s">
        <v>547</v>
      </c>
      <c r="F70" s="18" t="s">
        <v>548</v>
      </c>
      <c r="G70" s="18" t="s">
        <v>549</v>
      </c>
      <c r="H70" s="18" t="s">
        <v>550</v>
      </c>
      <c r="I70" s="18" t="s">
        <v>551</v>
      </c>
      <c r="J70" s="18"/>
      <c r="K70" s="43"/>
      <c r="N70" s="435"/>
      <c r="O70" s="389"/>
      <c r="P70" s="563"/>
      <c r="Q70" s="560"/>
      <c r="R70" s="121" t="s">
        <v>606</v>
      </c>
    </row>
    <row r="71" spans="1:18" ht="15.75" customHeight="1" thickBot="1" x14ac:dyDescent="0.3">
      <c r="A71" s="602"/>
      <c r="B71" s="582"/>
      <c r="C71" s="582"/>
      <c r="D71" s="22" t="s">
        <v>544</v>
      </c>
      <c r="E71" s="23" t="s">
        <v>552</v>
      </c>
      <c r="F71" s="23" t="s">
        <v>553</v>
      </c>
      <c r="G71" s="23" t="s">
        <v>554</v>
      </c>
      <c r="H71" s="23" t="s">
        <v>555</v>
      </c>
      <c r="I71" s="23" t="s">
        <v>556</v>
      </c>
      <c r="J71" s="23"/>
      <c r="K71" s="37"/>
      <c r="N71" s="435"/>
      <c r="O71" s="620"/>
      <c r="P71" s="564"/>
      <c r="Q71" s="561"/>
      <c r="R71" s="121" t="s">
        <v>50</v>
      </c>
    </row>
    <row r="72" spans="1:18" ht="15" customHeight="1" x14ac:dyDescent="0.25">
      <c r="A72" s="602"/>
      <c r="B72" s="582"/>
      <c r="C72" s="582"/>
      <c r="D72" s="22" t="s">
        <v>546</v>
      </c>
      <c r="E72" s="23" t="s">
        <v>557</v>
      </c>
      <c r="F72" s="23" t="s">
        <v>558</v>
      </c>
      <c r="G72" s="23" t="s">
        <v>559</v>
      </c>
      <c r="H72" s="23" t="s">
        <v>560</v>
      </c>
      <c r="I72" s="23" t="s">
        <v>561</v>
      </c>
      <c r="J72" s="23"/>
      <c r="K72" s="37"/>
      <c r="N72" s="435"/>
      <c r="O72" s="408" t="s">
        <v>706</v>
      </c>
      <c r="P72" s="437" t="s">
        <v>1057</v>
      </c>
      <c r="Q72" s="410" t="s">
        <v>1022</v>
      </c>
      <c r="R72" s="128" t="s">
        <v>708</v>
      </c>
    </row>
    <row r="73" spans="1:18" ht="15.75" customHeight="1" x14ac:dyDescent="0.25">
      <c r="A73" s="602"/>
      <c r="B73" s="582"/>
      <c r="C73" s="582"/>
      <c r="D73" s="22" t="s">
        <v>542</v>
      </c>
      <c r="E73" s="23" t="s">
        <v>562</v>
      </c>
      <c r="F73" s="23" t="s">
        <v>563</v>
      </c>
      <c r="G73" s="23" t="s">
        <v>564</v>
      </c>
      <c r="H73" s="23" t="s">
        <v>565</v>
      </c>
      <c r="I73" s="23" t="s">
        <v>566</v>
      </c>
      <c r="J73" s="23"/>
      <c r="K73" s="37"/>
      <c r="N73" s="435"/>
      <c r="O73" s="409"/>
      <c r="P73" s="447"/>
      <c r="Q73" s="411"/>
      <c r="R73" s="129" t="s">
        <v>705</v>
      </c>
    </row>
    <row r="74" spans="1:18" ht="27" customHeight="1" thickBot="1" x14ac:dyDescent="0.3">
      <c r="A74" s="602"/>
      <c r="B74" s="582"/>
      <c r="C74" s="582"/>
      <c r="D74" s="22" t="s">
        <v>543</v>
      </c>
      <c r="E74" s="23" t="s">
        <v>567</v>
      </c>
      <c r="F74" s="23" t="s">
        <v>568</v>
      </c>
      <c r="G74" s="23" t="s">
        <v>569</v>
      </c>
      <c r="H74" s="23" t="s">
        <v>570</v>
      </c>
      <c r="I74" s="23" t="s">
        <v>571</v>
      </c>
      <c r="J74" s="23"/>
      <c r="K74" s="37"/>
      <c r="N74" s="435"/>
      <c r="O74" s="433"/>
      <c r="P74" s="438"/>
      <c r="Q74" s="439"/>
      <c r="R74" s="130" t="s">
        <v>709</v>
      </c>
    </row>
    <row r="75" spans="1:18" ht="15.75" thickBot="1" x14ac:dyDescent="0.3">
      <c r="A75" s="603"/>
      <c r="B75" s="583"/>
      <c r="C75" s="583"/>
      <c r="D75" s="26" t="s">
        <v>545</v>
      </c>
      <c r="E75" s="27"/>
      <c r="F75" s="27"/>
      <c r="G75" s="27"/>
      <c r="H75" s="27"/>
      <c r="I75" s="27" t="s">
        <v>1040</v>
      </c>
      <c r="J75" s="27"/>
      <c r="K75" s="42"/>
      <c r="N75" s="435"/>
      <c r="O75" s="408" t="s">
        <v>1055</v>
      </c>
      <c r="P75" s="437" t="s">
        <v>1060</v>
      </c>
      <c r="Q75" s="410" t="s">
        <v>1056</v>
      </c>
      <c r="R75" s="440" t="s">
        <v>1058</v>
      </c>
    </row>
    <row r="76" spans="1:18" ht="15.75" thickBot="1" x14ac:dyDescent="0.3">
      <c r="A76" s="609" t="s">
        <v>584</v>
      </c>
      <c r="B76" s="604" t="s">
        <v>829</v>
      </c>
      <c r="C76" s="581">
        <v>180</v>
      </c>
      <c r="D76" s="31"/>
      <c r="E76" s="18"/>
      <c r="F76" s="18"/>
      <c r="G76" s="18"/>
      <c r="H76" s="18"/>
      <c r="I76" s="18"/>
      <c r="J76" s="18"/>
      <c r="K76" s="43"/>
      <c r="N76" s="435"/>
      <c r="O76" s="433"/>
      <c r="P76" s="438"/>
      <c r="Q76" s="439"/>
      <c r="R76" s="441"/>
    </row>
    <row r="77" spans="1:18" x14ac:dyDescent="0.25">
      <c r="A77" s="610"/>
      <c r="B77" s="605"/>
      <c r="C77" s="582"/>
      <c r="D77" s="22" t="s">
        <v>713</v>
      </c>
      <c r="E77" s="23"/>
      <c r="F77" s="23"/>
      <c r="G77" s="23"/>
      <c r="H77" s="23"/>
      <c r="I77" s="23"/>
      <c r="J77" s="23"/>
      <c r="K77" s="37"/>
      <c r="N77" s="402" t="s">
        <v>612</v>
      </c>
      <c r="O77" s="388" t="s">
        <v>30</v>
      </c>
      <c r="P77" s="412" t="s">
        <v>866</v>
      </c>
      <c r="Q77" s="405" t="s">
        <v>83</v>
      </c>
      <c r="R77" s="139" t="s">
        <v>84</v>
      </c>
    </row>
    <row r="78" spans="1:18" x14ac:dyDescent="0.25">
      <c r="A78" s="610"/>
      <c r="B78" s="605"/>
      <c r="C78" s="582"/>
      <c r="D78" s="22"/>
      <c r="E78" s="23"/>
      <c r="F78" s="23"/>
      <c r="G78" s="23"/>
      <c r="H78" s="23"/>
      <c r="I78" s="23"/>
      <c r="J78" s="23"/>
      <c r="K78" s="37"/>
      <c r="N78" s="403"/>
      <c r="O78" s="389"/>
      <c r="P78" s="413"/>
      <c r="Q78" s="406"/>
      <c r="R78" s="89" t="s">
        <v>85</v>
      </c>
    </row>
    <row r="79" spans="1:18" ht="15.75" thickBot="1" x14ac:dyDescent="0.3">
      <c r="A79" s="610"/>
      <c r="B79" s="606"/>
      <c r="C79" s="583"/>
      <c r="D79" s="26"/>
      <c r="E79" s="27"/>
      <c r="F79" s="27"/>
      <c r="G79" s="27"/>
      <c r="H79" s="27"/>
      <c r="I79" s="27"/>
      <c r="J79" s="27"/>
      <c r="K79" s="42"/>
      <c r="N79" s="403"/>
      <c r="O79" s="389"/>
      <c r="P79" s="413"/>
      <c r="Q79" s="406"/>
      <c r="R79" s="89" t="s">
        <v>86</v>
      </c>
    </row>
    <row r="80" spans="1:18" x14ac:dyDescent="0.25">
      <c r="A80" s="610"/>
      <c r="B80" s="604" t="s">
        <v>1018</v>
      </c>
      <c r="C80" s="581">
        <f>6*30</f>
        <v>180</v>
      </c>
      <c r="D80" s="31" t="s">
        <v>486</v>
      </c>
      <c r="E80" s="18" t="s">
        <v>491</v>
      </c>
      <c r="F80" s="18" t="s">
        <v>495</v>
      </c>
      <c r="G80" s="18" t="s">
        <v>499</v>
      </c>
      <c r="H80" s="19"/>
      <c r="I80" s="19"/>
      <c r="J80" s="19"/>
      <c r="K80" s="34"/>
      <c r="N80" s="403"/>
      <c r="O80" s="389"/>
      <c r="P80" s="413"/>
      <c r="Q80" s="406"/>
      <c r="R80" s="89" t="s">
        <v>87</v>
      </c>
    </row>
    <row r="81" spans="1:18" x14ac:dyDescent="0.25">
      <c r="A81" s="610"/>
      <c r="B81" s="605"/>
      <c r="C81" s="582"/>
      <c r="D81" s="22" t="s">
        <v>488</v>
      </c>
      <c r="E81" s="23" t="s">
        <v>492</v>
      </c>
      <c r="F81" s="23" t="s">
        <v>496</v>
      </c>
      <c r="G81" s="23" t="s">
        <v>500</v>
      </c>
      <c r="H81" s="24"/>
      <c r="I81" s="111"/>
      <c r="J81" s="111"/>
      <c r="K81" s="35"/>
      <c r="N81" s="403"/>
      <c r="O81" s="389"/>
      <c r="P81" s="413"/>
      <c r="Q81" s="406"/>
      <c r="R81" s="89" t="s">
        <v>88</v>
      </c>
    </row>
    <row r="82" spans="1:18" x14ac:dyDescent="0.25">
      <c r="A82" s="610"/>
      <c r="B82" s="622" t="s">
        <v>1019</v>
      </c>
      <c r="C82" s="584">
        <v>365</v>
      </c>
      <c r="D82" s="22" t="s">
        <v>489</v>
      </c>
      <c r="E82" s="23" t="s">
        <v>493</v>
      </c>
      <c r="F82" s="23" t="s">
        <v>497</v>
      </c>
      <c r="G82" s="23" t="s">
        <v>501</v>
      </c>
      <c r="H82" s="24"/>
      <c r="I82" s="111"/>
      <c r="J82" s="111"/>
      <c r="K82" s="35"/>
      <c r="N82" s="403"/>
      <c r="O82" s="389"/>
      <c r="P82" s="413"/>
      <c r="Q82" s="406"/>
      <c r="R82" s="89" t="s">
        <v>89</v>
      </c>
    </row>
    <row r="83" spans="1:18" ht="15.75" thickBot="1" x14ac:dyDescent="0.3">
      <c r="A83" s="610"/>
      <c r="B83" s="606"/>
      <c r="C83" s="583"/>
      <c r="D83" s="26" t="s">
        <v>490</v>
      </c>
      <c r="E83" s="27" t="s">
        <v>494</v>
      </c>
      <c r="F83" s="27" t="s">
        <v>498</v>
      </c>
      <c r="G83" s="27" t="s">
        <v>502</v>
      </c>
      <c r="H83" s="28"/>
      <c r="I83" s="150"/>
      <c r="J83" s="150"/>
      <c r="K83" s="36"/>
      <c r="N83" s="403"/>
      <c r="O83" s="389"/>
      <c r="P83" s="413"/>
      <c r="Q83" s="406"/>
      <c r="R83" s="89" t="s">
        <v>90</v>
      </c>
    </row>
    <row r="84" spans="1:18" ht="15" customHeight="1" x14ac:dyDescent="0.25">
      <c r="A84" s="610"/>
      <c r="B84" s="581"/>
      <c r="C84" s="581"/>
      <c r="D84" s="31"/>
      <c r="E84" s="18"/>
      <c r="F84" s="18"/>
      <c r="G84" s="18"/>
      <c r="H84" s="18"/>
      <c r="I84" s="18"/>
      <c r="J84" s="18"/>
      <c r="K84" s="43"/>
      <c r="N84" s="403"/>
      <c r="O84" s="389"/>
      <c r="P84" s="413"/>
      <c r="Q84" s="406"/>
      <c r="R84" s="89" t="s">
        <v>91</v>
      </c>
    </row>
    <row r="85" spans="1:18" x14ac:dyDescent="0.25">
      <c r="A85" s="610"/>
      <c r="B85" s="582"/>
      <c r="C85" s="582"/>
      <c r="D85" s="22"/>
      <c r="E85" s="23"/>
      <c r="F85" s="23"/>
      <c r="G85" s="23"/>
      <c r="H85" s="23"/>
      <c r="I85" s="23"/>
      <c r="J85" s="23"/>
      <c r="K85" s="37"/>
      <c r="N85" s="403"/>
      <c r="O85" s="389"/>
      <c r="P85" s="413"/>
      <c r="Q85" s="406"/>
      <c r="R85" s="89" t="s">
        <v>92</v>
      </c>
    </row>
    <row r="86" spans="1:18" ht="15.75" thickBot="1" x14ac:dyDescent="0.3">
      <c r="A86" s="610"/>
      <c r="B86" s="582"/>
      <c r="C86" s="582"/>
      <c r="D86" s="22"/>
      <c r="E86" s="23"/>
      <c r="F86" s="23"/>
      <c r="G86" s="23"/>
      <c r="H86" s="23"/>
      <c r="I86" s="23"/>
      <c r="J86" s="23"/>
      <c r="K86" s="37"/>
      <c r="N86" s="404"/>
      <c r="O86" s="390"/>
      <c r="P86" s="414"/>
      <c r="Q86" s="407"/>
      <c r="R86" s="91" t="s">
        <v>93</v>
      </c>
    </row>
    <row r="87" spans="1:18" ht="30" customHeight="1" x14ac:dyDescent="0.25">
      <c r="A87" s="610"/>
      <c r="B87" s="582"/>
      <c r="C87" s="582"/>
      <c r="D87" s="22"/>
      <c r="E87" s="23"/>
      <c r="F87" s="23"/>
      <c r="G87" s="23"/>
      <c r="H87" s="23"/>
      <c r="I87" s="23"/>
      <c r="J87" s="23"/>
      <c r="K87" s="37"/>
      <c r="N87" s="434" t="s">
        <v>572</v>
      </c>
      <c r="O87" s="388" t="s">
        <v>724</v>
      </c>
      <c r="P87" s="562" t="s">
        <v>1061</v>
      </c>
      <c r="Q87" s="559" t="s">
        <v>573</v>
      </c>
      <c r="R87" s="134" t="s">
        <v>574</v>
      </c>
    </row>
    <row r="88" spans="1:18" x14ac:dyDescent="0.25">
      <c r="A88" s="610"/>
      <c r="B88" s="582"/>
      <c r="C88" s="582"/>
      <c r="D88" s="22"/>
      <c r="E88" s="23"/>
      <c r="F88" s="23"/>
      <c r="G88" s="23"/>
      <c r="H88" s="23"/>
      <c r="I88" s="23"/>
      <c r="J88" s="23"/>
      <c r="K88" s="37"/>
      <c r="N88" s="435"/>
      <c r="O88" s="389"/>
      <c r="P88" s="563"/>
      <c r="Q88" s="560"/>
      <c r="R88" s="121" t="s">
        <v>575</v>
      </c>
    </row>
    <row r="89" spans="1:18" ht="15" customHeight="1" x14ac:dyDescent="0.25">
      <c r="A89" s="610"/>
      <c r="B89" s="582"/>
      <c r="C89" s="582"/>
      <c r="D89" s="22"/>
      <c r="E89" s="23"/>
      <c r="F89" s="23"/>
      <c r="G89" s="23"/>
      <c r="H89" s="23"/>
      <c r="I89" s="23"/>
      <c r="J89" s="23"/>
      <c r="K89" s="37"/>
      <c r="N89" s="435"/>
      <c r="O89" s="389"/>
      <c r="P89" s="563"/>
      <c r="Q89" s="560"/>
      <c r="R89" s="121" t="s">
        <v>576</v>
      </c>
    </row>
    <row r="90" spans="1:18" ht="15" customHeight="1" x14ac:dyDescent="0.25">
      <c r="A90" s="610"/>
      <c r="B90" s="582"/>
      <c r="C90" s="582"/>
      <c r="D90" s="22"/>
      <c r="E90" s="23"/>
      <c r="F90" s="23"/>
      <c r="G90" s="23"/>
      <c r="H90" s="23"/>
      <c r="I90" s="23"/>
      <c r="J90" s="23"/>
      <c r="K90" s="37"/>
      <c r="N90" s="435"/>
      <c r="O90" s="389"/>
      <c r="P90" s="563"/>
      <c r="Q90" s="560"/>
      <c r="R90" s="121" t="s">
        <v>577</v>
      </c>
    </row>
    <row r="91" spans="1:18" ht="15" customHeight="1" x14ac:dyDescent="0.25">
      <c r="A91" s="610"/>
      <c r="B91" s="582"/>
      <c r="C91" s="582"/>
      <c r="D91" s="22"/>
      <c r="E91" s="23"/>
      <c r="F91" s="23"/>
      <c r="G91" s="23"/>
      <c r="H91" s="23"/>
      <c r="I91" s="23"/>
      <c r="J91" s="23"/>
      <c r="K91" s="37"/>
      <c r="N91" s="435"/>
      <c r="O91" s="389"/>
      <c r="P91" s="563"/>
      <c r="Q91" s="560"/>
      <c r="R91" s="121" t="s">
        <v>578</v>
      </c>
    </row>
    <row r="92" spans="1:18" ht="15" customHeight="1" thickBot="1" x14ac:dyDescent="0.3">
      <c r="A92" s="611"/>
      <c r="B92" s="583"/>
      <c r="C92" s="583"/>
      <c r="D92" s="26"/>
      <c r="E92" s="27"/>
      <c r="F92" s="27"/>
      <c r="G92" s="27"/>
      <c r="H92" s="27"/>
      <c r="I92" s="27"/>
      <c r="J92" s="27"/>
      <c r="K92" s="42"/>
      <c r="N92" s="435"/>
      <c r="O92" s="389"/>
      <c r="P92" s="563"/>
      <c r="Q92" s="560"/>
      <c r="R92" s="121" t="s">
        <v>579</v>
      </c>
    </row>
    <row r="93" spans="1:18" ht="15" customHeight="1" x14ac:dyDescent="0.25">
      <c r="N93" s="435"/>
      <c r="O93" s="389"/>
      <c r="P93" s="563"/>
      <c r="Q93" s="560"/>
      <c r="R93" s="121" t="s">
        <v>580</v>
      </c>
    </row>
    <row r="94" spans="1:18" ht="15" customHeight="1" thickBot="1" x14ac:dyDescent="0.3">
      <c r="N94" s="435"/>
      <c r="O94" s="390"/>
      <c r="P94" s="618"/>
      <c r="Q94" s="619"/>
      <c r="R94" s="127"/>
    </row>
    <row r="95" spans="1:18" ht="15" customHeight="1" x14ac:dyDescent="0.25">
      <c r="N95" s="435"/>
      <c r="O95" s="615" t="s">
        <v>536</v>
      </c>
      <c r="P95" s="412" t="s">
        <v>901</v>
      </c>
      <c r="Q95" s="405" t="s">
        <v>581</v>
      </c>
      <c r="R95" s="120" t="s">
        <v>582</v>
      </c>
    </row>
    <row r="96" spans="1:18" ht="15.75" customHeight="1" x14ac:dyDescent="0.25">
      <c r="B96" s="621" t="s">
        <v>1064</v>
      </c>
      <c r="C96" s="621"/>
      <c r="D96" s="621"/>
      <c r="E96" s="355"/>
      <c r="F96" s="355"/>
      <c r="N96" s="435"/>
      <c r="O96" s="616"/>
      <c r="P96" s="413"/>
      <c r="Q96" s="406"/>
      <c r="R96" s="121" t="s">
        <v>583</v>
      </c>
    </row>
    <row r="97" spans="2:18" ht="15" customHeight="1" x14ac:dyDescent="0.25">
      <c r="B97" s="621"/>
      <c r="C97" s="621"/>
      <c r="D97" s="621"/>
      <c r="E97" s="355"/>
      <c r="F97" s="355"/>
      <c r="N97" s="435"/>
      <c r="O97" s="616"/>
      <c r="P97" s="413"/>
      <c r="Q97" s="406"/>
      <c r="R97" s="126"/>
    </row>
    <row r="98" spans="2:18" x14ac:dyDescent="0.25">
      <c r="B98" s="621"/>
      <c r="C98" s="621"/>
      <c r="D98" s="621"/>
      <c r="E98" s="621"/>
      <c r="F98" s="621"/>
      <c r="N98" s="435"/>
      <c r="O98" s="616"/>
      <c r="P98" s="413"/>
      <c r="Q98" s="406"/>
      <c r="R98" s="125"/>
    </row>
    <row r="99" spans="2:18" ht="15.75" thickBot="1" x14ac:dyDescent="0.3">
      <c r="B99" s="621"/>
      <c r="C99" s="621"/>
      <c r="D99" s="621"/>
      <c r="E99" s="621"/>
      <c r="F99" s="621"/>
      <c r="N99" s="436"/>
      <c r="O99" s="617"/>
      <c r="P99" s="414"/>
      <c r="Q99" s="407"/>
      <c r="R99" s="127"/>
    </row>
    <row r="100" spans="2:18" x14ac:dyDescent="0.25">
      <c r="N100" s="137"/>
      <c r="O100" s="357"/>
      <c r="P100" s="355"/>
      <c r="Q100" s="356"/>
      <c r="R100" s="135"/>
    </row>
    <row r="101" spans="2:18" x14ac:dyDescent="0.25">
      <c r="N101" s="137"/>
      <c r="O101" s="357"/>
      <c r="P101" s="355"/>
      <c r="Q101" s="356"/>
      <c r="R101" s="135"/>
    </row>
  </sheetData>
  <sheetProtection password="E119" sheet="1" objects="1" scenarios="1"/>
  <mergeCells count="96">
    <mergeCell ref="B96:D97"/>
    <mergeCell ref="A76:A92"/>
    <mergeCell ref="B76:B79"/>
    <mergeCell ref="C76:C79"/>
    <mergeCell ref="B80:B81"/>
    <mergeCell ref="C80:C81"/>
    <mergeCell ref="B82:B83"/>
    <mergeCell ref="C82:C83"/>
    <mergeCell ref="B84:B92"/>
    <mergeCell ref="C84:C92"/>
    <mergeCell ref="O95:O99"/>
    <mergeCell ref="P95:P99"/>
    <mergeCell ref="Q95:Q99"/>
    <mergeCell ref="B70:B75"/>
    <mergeCell ref="C70:C75"/>
    <mergeCell ref="Q72:Q74"/>
    <mergeCell ref="P72:P74"/>
    <mergeCell ref="O72:O74"/>
    <mergeCell ref="N87:N99"/>
    <mergeCell ref="O87:O94"/>
    <mergeCell ref="P87:P94"/>
    <mergeCell ref="Q87:Q94"/>
    <mergeCell ref="O68:O71"/>
    <mergeCell ref="B98:F99"/>
    <mergeCell ref="N77:N86"/>
    <mergeCell ref="O77:O86"/>
    <mergeCell ref="P77:P86"/>
    <mergeCell ref="Q77:Q86"/>
    <mergeCell ref="O75:O76"/>
    <mergeCell ref="A28:A75"/>
    <mergeCell ref="B12:B14"/>
    <mergeCell ref="B15:B17"/>
    <mergeCell ref="C15:C17"/>
    <mergeCell ref="O11:O20"/>
    <mergeCell ref="A4:A27"/>
    <mergeCell ref="B4:B11"/>
    <mergeCell ref="B18:B27"/>
    <mergeCell ref="B58:B64"/>
    <mergeCell ref="C58:C64"/>
    <mergeCell ref="B65:B67"/>
    <mergeCell ref="C65:C67"/>
    <mergeCell ref="B68:B69"/>
    <mergeCell ref="Q11:Q20"/>
    <mergeCell ref="C4:C14"/>
    <mergeCell ref="O4:O10"/>
    <mergeCell ref="P4:P10"/>
    <mergeCell ref="P11:P20"/>
    <mergeCell ref="N4:N28"/>
    <mergeCell ref="C18:C27"/>
    <mergeCell ref="Q4:Q10"/>
    <mergeCell ref="O21:O23"/>
    <mergeCell ref="Q21:Q23"/>
    <mergeCell ref="O24:O28"/>
    <mergeCell ref="Q24:Q28"/>
    <mergeCell ref="P21:P23"/>
    <mergeCell ref="P24:P28"/>
    <mergeCell ref="C68:C69"/>
    <mergeCell ref="B52:B57"/>
    <mergeCell ref="C52:C57"/>
    <mergeCell ref="B28:B35"/>
    <mergeCell ref="C28:C30"/>
    <mergeCell ref="C31:C35"/>
    <mergeCell ref="B44:B51"/>
    <mergeCell ref="C44:C46"/>
    <mergeCell ref="C47:C51"/>
    <mergeCell ref="B36:B43"/>
    <mergeCell ref="C36:C38"/>
    <mergeCell ref="C39:C43"/>
    <mergeCell ref="Q31:Q32"/>
    <mergeCell ref="O34:O48"/>
    <mergeCell ref="Q34:Q41"/>
    <mergeCell ref="Q42:Q45"/>
    <mergeCell ref="Q46:Q48"/>
    <mergeCell ref="O29:O33"/>
    <mergeCell ref="P46:P48"/>
    <mergeCell ref="P31:P32"/>
    <mergeCell ref="P34:P41"/>
    <mergeCell ref="P42:P45"/>
    <mergeCell ref="D3:K3"/>
    <mergeCell ref="D15:K17"/>
    <mergeCell ref="O53:O61"/>
    <mergeCell ref="O49:O52"/>
    <mergeCell ref="N29:N76"/>
    <mergeCell ref="O62:O67"/>
    <mergeCell ref="R51:R52"/>
    <mergeCell ref="Q62:Q67"/>
    <mergeCell ref="P62:P67"/>
    <mergeCell ref="P75:P76"/>
    <mergeCell ref="Q75:Q76"/>
    <mergeCell ref="Q68:Q71"/>
    <mergeCell ref="P68:P71"/>
    <mergeCell ref="Q49:Q52"/>
    <mergeCell ref="Q53:Q61"/>
    <mergeCell ref="P49:P52"/>
    <mergeCell ref="P53:P61"/>
    <mergeCell ref="R75:R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70" zoomScaleNormal="7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G79" sqref="G79"/>
    </sheetView>
  </sheetViews>
  <sheetFormatPr baseColWidth="10" defaultRowHeight="15" x14ac:dyDescent="0.25"/>
  <cols>
    <col min="1" max="1" width="11.42578125" style="12"/>
    <col min="2" max="2" width="34.140625" style="12" customWidth="1"/>
    <col min="3" max="3" width="18.85546875" style="12" customWidth="1"/>
    <col min="4" max="4" width="20.28515625" style="12" customWidth="1"/>
    <col min="5" max="5" width="20" style="12" customWidth="1"/>
    <col min="6" max="6" width="20.28515625" style="12" customWidth="1"/>
    <col min="7" max="7" width="16.140625" style="12" customWidth="1"/>
    <col min="8" max="8" width="14" style="12" customWidth="1"/>
    <col min="9" max="9" width="8" style="12" customWidth="1"/>
    <col min="10" max="10" width="3.85546875" style="12" customWidth="1"/>
    <col min="11" max="11" width="4.7109375" style="12" customWidth="1"/>
    <col min="12" max="12" width="17.42578125" style="12" customWidth="1"/>
    <col min="13" max="13" width="26" style="12" customWidth="1"/>
    <col min="14" max="15" width="39.42578125" style="12" customWidth="1"/>
    <col min="16" max="16" width="97" style="12" customWidth="1"/>
    <col min="17" max="17" width="19.140625" style="12" bestFit="1" customWidth="1"/>
    <col min="18" max="16384" width="11.42578125" style="12"/>
  </cols>
  <sheetData>
    <row r="1" spans="1:16" ht="28.5" x14ac:dyDescent="0.45">
      <c r="B1" s="311" t="s">
        <v>1043</v>
      </c>
    </row>
    <row r="2" spans="1:16" ht="15.75" thickBot="1" x14ac:dyDescent="0.3"/>
    <row r="3" spans="1:16" ht="27.75" customHeight="1" thickBot="1" x14ac:dyDescent="0.3">
      <c r="B3" s="13" t="s">
        <v>824</v>
      </c>
      <c r="C3" s="13" t="s">
        <v>520</v>
      </c>
      <c r="D3" s="625" t="s">
        <v>585</v>
      </c>
      <c r="E3" s="626"/>
      <c r="F3" s="626"/>
      <c r="G3" s="626"/>
      <c r="H3" s="626"/>
      <c r="I3" s="627"/>
      <c r="L3" s="14" t="s">
        <v>5</v>
      </c>
      <c r="M3" s="15" t="s">
        <v>6</v>
      </c>
      <c r="N3" s="348" t="s">
        <v>1046</v>
      </c>
      <c r="O3" s="16" t="s">
        <v>7</v>
      </c>
      <c r="P3" s="17" t="s">
        <v>8</v>
      </c>
    </row>
    <row r="4" spans="1:16" ht="15" customHeight="1" x14ac:dyDescent="0.25">
      <c r="A4" s="609" t="s">
        <v>719</v>
      </c>
      <c r="B4" s="612" t="s">
        <v>622</v>
      </c>
      <c r="C4" s="585">
        <v>180</v>
      </c>
      <c r="D4" s="162" t="s">
        <v>685</v>
      </c>
      <c r="E4" s="163" t="s">
        <v>774</v>
      </c>
      <c r="F4" s="163" t="s">
        <v>775</v>
      </c>
      <c r="G4" s="19"/>
      <c r="H4" s="20"/>
      <c r="I4" s="21"/>
      <c r="L4" s="434" t="s">
        <v>719</v>
      </c>
      <c r="M4" s="590" t="s">
        <v>620</v>
      </c>
      <c r="N4" s="462" t="s">
        <v>1050</v>
      </c>
      <c r="O4" s="462" t="s">
        <v>1017</v>
      </c>
      <c r="P4" s="120" t="s">
        <v>521</v>
      </c>
    </row>
    <row r="5" spans="1:16" x14ac:dyDescent="0.25">
      <c r="A5" s="610"/>
      <c r="B5" s="613"/>
      <c r="C5" s="586"/>
      <c r="D5" s="164" t="s">
        <v>688</v>
      </c>
      <c r="E5" s="161" t="s">
        <v>776</v>
      </c>
      <c r="F5" s="161" t="s">
        <v>777</v>
      </c>
      <c r="G5" s="24"/>
      <c r="H5" s="24"/>
      <c r="I5" s="25"/>
      <c r="L5" s="435"/>
      <c r="M5" s="591"/>
      <c r="N5" s="463"/>
      <c r="O5" s="463"/>
      <c r="P5" s="121" t="s">
        <v>522</v>
      </c>
    </row>
    <row r="6" spans="1:16" x14ac:dyDescent="0.25">
      <c r="A6" s="610"/>
      <c r="B6" s="613"/>
      <c r="C6" s="586"/>
      <c r="D6" s="164" t="s">
        <v>778</v>
      </c>
      <c r="E6" s="161" t="s">
        <v>779</v>
      </c>
      <c r="F6" s="161" t="s">
        <v>780</v>
      </c>
      <c r="G6" s="24"/>
      <c r="H6" s="24"/>
      <c r="I6" s="25"/>
      <c r="L6" s="435"/>
      <c r="M6" s="591"/>
      <c r="N6" s="463"/>
      <c r="O6" s="463"/>
      <c r="P6" s="121" t="s">
        <v>111</v>
      </c>
    </row>
    <row r="7" spans="1:16" x14ac:dyDescent="0.25">
      <c r="A7" s="610"/>
      <c r="B7" s="613"/>
      <c r="C7" s="586"/>
      <c r="D7" s="164" t="s">
        <v>781</v>
      </c>
      <c r="E7" s="161" t="s">
        <v>782</v>
      </c>
      <c r="F7" s="161" t="s">
        <v>783</v>
      </c>
      <c r="G7" s="24"/>
      <c r="H7" s="24"/>
      <c r="I7" s="25"/>
      <c r="L7" s="435"/>
      <c r="M7" s="591"/>
      <c r="N7" s="463"/>
      <c r="O7" s="463"/>
      <c r="P7" s="121" t="s">
        <v>729</v>
      </c>
    </row>
    <row r="8" spans="1:16" x14ac:dyDescent="0.25">
      <c r="A8" s="610"/>
      <c r="B8" s="613"/>
      <c r="C8" s="586"/>
      <c r="D8" s="164" t="s">
        <v>784</v>
      </c>
      <c r="E8" s="161" t="s">
        <v>785</v>
      </c>
      <c r="F8" s="161" t="s">
        <v>786</v>
      </c>
      <c r="G8" s="24"/>
      <c r="H8" s="24"/>
      <c r="I8" s="25"/>
      <c r="L8" s="435"/>
      <c r="M8" s="591"/>
      <c r="N8" s="463"/>
      <c r="O8" s="463"/>
      <c r="P8" s="103" t="s">
        <v>524</v>
      </c>
    </row>
    <row r="9" spans="1:16" x14ac:dyDescent="0.25">
      <c r="A9" s="610"/>
      <c r="B9" s="613"/>
      <c r="C9" s="586"/>
      <c r="D9" s="164" t="s">
        <v>787</v>
      </c>
      <c r="E9" s="161" t="s">
        <v>788</v>
      </c>
      <c r="F9" s="161" t="s">
        <v>789</v>
      </c>
      <c r="G9" s="24"/>
      <c r="H9" s="24"/>
      <c r="I9" s="25"/>
      <c r="L9" s="435"/>
      <c r="M9" s="591"/>
      <c r="N9" s="463"/>
      <c r="O9" s="463"/>
      <c r="P9" s="103" t="s">
        <v>619</v>
      </c>
    </row>
    <row r="10" spans="1:16" ht="15.75" thickBot="1" x14ac:dyDescent="0.3">
      <c r="A10" s="610"/>
      <c r="B10" s="613"/>
      <c r="C10" s="586"/>
      <c r="D10" s="164" t="s">
        <v>790</v>
      </c>
      <c r="E10" s="161" t="s">
        <v>791</v>
      </c>
      <c r="F10" s="161" t="s">
        <v>792</v>
      </c>
      <c r="G10" s="24"/>
      <c r="H10" s="24"/>
      <c r="I10" s="25"/>
      <c r="L10" s="435"/>
      <c r="M10" s="592"/>
      <c r="N10" s="628"/>
      <c r="O10" s="628"/>
      <c r="P10" s="122" t="s">
        <v>525</v>
      </c>
    </row>
    <row r="11" spans="1:16" ht="15.75" customHeight="1" thickBot="1" x14ac:dyDescent="0.3">
      <c r="A11" s="610"/>
      <c r="B11" s="614"/>
      <c r="C11" s="586"/>
      <c r="D11" s="164" t="s">
        <v>793</v>
      </c>
      <c r="E11" s="161" t="s">
        <v>794</v>
      </c>
      <c r="F11" s="161" t="s">
        <v>795</v>
      </c>
      <c r="G11" s="24"/>
      <c r="H11" s="24"/>
      <c r="I11" s="25"/>
      <c r="K11" s="30"/>
      <c r="L11" s="435"/>
      <c r="M11" s="607" t="s">
        <v>526</v>
      </c>
      <c r="N11" s="405" t="s">
        <v>879</v>
      </c>
      <c r="O11" s="405" t="s">
        <v>527</v>
      </c>
      <c r="P11" s="123" t="s">
        <v>528</v>
      </c>
    </row>
    <row r="12" spans="1:16" x14ac:dyDescent="0.25">
      <c r="A12" s="610"/>
      <c r="B12" s="604" t="s">
        <v>825</v>
      </c>
      <c r="C12" s="586"/>
      <c r="D12" s="164" t="s">
        <v>796</v>
      </c>
      <c r="E12" s="161" t="s">
        <v>797</v>
      </c>
      <c r="F12" s="161" t="s">
        <v>798</v>
      </c>
      <c r="G12" s="23"/>
      <c r="H12" s="23"/>
      <c r="I12" s="37"/>
      <c r="K12" s="30"/>
      <c r="L12" s="435"/>
      <c r="M12" s="608"/>
      <c r="N12" s="406"/>
      <c r="O12" s="406"/>
      <c r="P12" s="121" t="s">
        <v>522</v>
      </c>
    </row>
    <row r="13" spans="1:16" x14ac:dyDescent="0.25">
      <c r="A13" s="610"/>
      <c r="B13" s="605"/>
      <c r="C13" s="586"/>
      <c r="D13" s="164" t="s">
        <v>799</v>
      </c>
      <c r="E13" s="161" t="s">
        <v>800</v>
      </c>
      <c r="F13" s="161" t="s">
        <v>801</v>
      </c>
      <c r="G13" s="23"/>
      <c r="H13" s="23"/>
      <c r="I13" s="37"/>
      <c r="K13" s="30"/>
      <c r="L13" s="435"/>
      <c r="M13" s="608"/>
      <c r="N13" s="406"/>
      <c r="O13" s="406"/>
      <c r="P13" s="121" t="s">
        <v>529</v>
      </c>
    </row>
    <row r="14" spans="1:16" x14ac:dyDescent="0.25">
      <c r="A14" s="610"/>
      <c r="B14" s="605"/>
      <c r="C14" s="586"/>
      <c r="D14" s="164" t="s">
        <v>802</v>
      </c>
      <c r="E14" s="161" t="s">
        <v>803</v>
      </c>
      <c r="F14" s="161" t="s">
        <v>804</v>
      </c>
      <c r="G14" s="23"/>
      <c r="H14" s="23"/>
      <c r="I14" s="37"/>
      <c r="K14" s="30"/>
      <c r="L14" s="435"/>
      <c r="M14" s="608"/>
      <c r="N14" s="406"/>
      <c r="O14" s="406"/>
      <c r="P14" s="121" t="s">
        <v>621</v>
      </c>
    </row>
    <row r="15" spans="1:16" x14ac:dyDescent="0.25">
      <c r="A15" s="610"/>
      <c r="B15" s="605"/>
      <c r="C15" s="586"/>
      <c r="D15" s="164" t="s">
        <v>805</v>
      </c>
      <c r="E15" s="161" t="s">
        <v>806</v>
      </c>
      <c r="F15" s="161" t="s">
        <v>807</v>
      </c>
      <c r="G15" s="23"/>
      <c r="H15" s="23"/>
      <c r="I15" s="37"/>
      <c r="K15" s="30"/>
      <c r="L15" s="435"/>
      <c r="M15" s="608"/>
      <c r="N15" s="406"/>
      <c r="O15" s="406"/>
      <c r="P15" s="121" t="s">
        <v>533</v>
      </c>
    </row>
    <row r="16" spans="1:16" x14ac:dyDescent="0.25">
      <c r="A16" s="610"/>
      <c r="B16" s="605"/>
      <c r="C16" s="586"/>
      <c r="D16" s="164" t="s">
        <v>808</v>
      </c>
      <c r="E16" s="161" t="s">
        <v>809</v>
      </c>
      <c r="F16" s="161" t="s">
        <v>810</v>
      </c>
      <c r="G16" s="23"/>
      <c r="H16" s="23"/>
      <c r="I16" s="37"/>
      <c r="K16" s="30"/>
      <c r="L16" s="435"/>
      <c r="M16" s="608"/>
      <c r="N16" s="406"/>
      <c r="O16" s="406"/>
      <c r="P16" s="121" t="s">
        <v>534</v>
      </c>
    </row>
    <row r="17" spans="1:16" x14ac:dyDescent="0.25">
      <c r="A17" s="610"/>
      <c r="B17" s="605"/>
      <c r="C17" s="586"/>
      <c r="D17" s="164" t="s">
        <v>811</v>
      </c>
      <c r="E17" s="161" t="s">
        <v>812</v>
      </c>
      <c r="F17" s="161" t="s">
        <v>813</v>
      </c>
      <c r="G17" s="23"/>
      <c r="H17" s="23"/>
      <c r="I17" s="37"/>
      <c r="K17" s="30"/>
      <c r="L17" s="435"/>
      <c r="M17" s="608"/>
      <c r="N17" s="406"/>
      <c r="O17" s="406"/>
      <c r="P17" s="121" t="s">
        <v>535</v>
      </c>
    </row>
    <row r="18" spans="1:16" x14ac:dyDescent="0.25">
      <c r="A18" s="610"/>
      <c r="B18" s="605"/>
      <c r="C18" s="586"/>
      <c r="D18" s="164" t="s">
        <v>814</v>
      </c>
      <c r="E18" s="161" t="s">
        <v>815</v>
      </c>
      <c r="F18" s="161" t="s">
        <v>816</v>
      </c>
      <c r="G18" s="23"/>
      <c r="H18" s="23"/>
      <c r="I18" s="37"/>
      <c r="K18" s="30"/>
      <c r="L18" s="435"/>
      <c r="M18" s="608"/>
      <c r="N18" s="406"/>
      <c r="O18" s="406"/>
      <c r="P18" s="103" t="s">
        <v>714</v>
      </c>
    </row>
    <row r="19" spans="1:16" ht="15.75" thickBot="1" x14ac:dyDescent="0.3">
      <c r="A19" s="610"/>
      <c r="B19" s="606"/>
      <c r="C19" s="587"/>
      <c r="D19" s="26"/>
      <c r="E19" s="27"/>
      <c r="F19" s="27"/>
      <c r="G19" s="27"/>
      <c r="H19" s="27"/>
      <c r="I19" s="42"/>
      <c r="K19" s="30"/>
      <c r="L19" s="435"/>
      <c r="M19" s="608"/>
      <c r="N19" s="406"/>
      <c r="O19" s="406"/>
      <c r="P19" s="121" t="s">
        <v>537</v>
      </c>
    </row>
    <row r="20" spans="1:16" ht="15.75" customHeight="1" thickBot="1" x14ac:dyDescent="0.3">
      <c r="A20" s="610"/>
      <c r="B20" s="604" t="s">
        <v>826</v>
      </c>
      <c r="C20" s="604">
        <v>0.5</v>
      </c>
      <c r="D20" s="630" t="s">
        <v>532</v>
      </c>
      <c r="E20" s="631"/>
      <c r="F20" s="631"/>
      <c r="G20" s="631"/>
      <c r="H20" s="631"/>
      <c r="I20" s="632"/>
      <c r="K20" s="32"/>
      <c r="L20" s="435"/>
      <c r="M20" s="629"/>
      <c r="N20" s="407"/>
      <c r="O20" s="407"/>
      <c r="P20" s="122" t="s">
        <v>538</v>
      </c>
    </row>
    <row r="21" spans="1:16" ht="17.25" customHeight="1" x14ac:dyDescent="0.25">
      <c r="A21" s="610"/>
      <c r="B21" s="605"/>
      <c r="C21" s="605"/>
      <c r="D21" s="633"/>
      <c r="E21" s="634"/>
      <c r="F21" s="634"/>
      <c r="G21" s="634"/>
      <c r="H21" s="634"/>
      <c r="I21" s="635"/>
      <c r="K21" s="32"/>
      <c r="L21" s="435"/>
      <c r="M21" s="596" t="s">
        <v>539</v>
      </c>
      <c r="N21" s="462" t="s">
        <v>877</v>
      </c>
      <c r="O21" s="462" t="s">
        <v>531</v>
      </c>
      <c r="P21" s="124" t="s">
        <v>531</v>
      </c>
    </row>
    <row r="22" spans="1:16" ht="21.75" customHeight="1" thickBot="1" x14ac:dyDescent="0.3">
      <c r="A22" s="610"/>
      <c r="B22" s="606"/>
      <c r="C22" s="606"/>
      <c r="D22" s="633"/>
      <c r="E22" s="636"/>
      <c r="F22" s="636"/>
      <c r="G22" s="636"/>
      <c r="H22" s="636"/>
      <c r="I22" s="635"/>
      <c r="K22" s="32"/>
      <c r="L22" s="435"/>
      <c r="M22" s="597"/>
      <c r="N22" s="463"/>
      <c r="O22" s="463"/>
      <c r="P22" s="125" t="s">
        <v>821</v>
      </c>
    </row>
    <row r="23" spans="1:16" ht="15" customHeight="1" x14ac:dyDescent="0.25">
      <c r="A23" s="610"/>
      <c r="B23" s="604" t="s">
        <v>728</v>
      </c>
      <c r="C23" s="585">
        <v>180</v>
      </c>
      <c r="D23" s="31" t="s">
        <v>685</v>
      </c>
      <c r="E23" s="18" t="s">
        <v>686</v>
      </c>
      <c r="F23" s="18" t="s">
        <v>687</v>
      </c>
      <c r="G23" s="18" t="s">
        <v>649</v>
      </c>
      <c r="H23" s="18" t="s">
        <v>632</v>
      </c>
      <c r="I23" s="34"/>
      <c r="K23" s="32"/>
      <c r="L23" s="435"/>
      <c r="M23" s="597"/>
      <c r="N23" s="463"/>
      <c r="O23" s="463"/>
      <c r="P23" s="126" t="s">
        <v>519</v>
      </c>
    </row>
    <row r="24" spans="1:16" ht="15.75" thickBot="1" x14ac:dyDescent="0.3">
      <c r="A24" s="610"/>
      <c r="B24" s="582"/>
      <c r="C24" s="586"/>
      <c r="D24" s="22" t="s">
        <v>688</v>
      </c>
      <c r="E24" s="23" t="s">
        <v>689</v>
      </c>
      <c r="F24" s="23" t="s">
        <v>690</v>
      </c>
      <c r="G24" s="23" t="s">
        <v>655</v>
      </c>
      <c r="H24" s="23" t="s">
        <v>691</v>
      </c>
      <c r="I24" s="35"/>
      <c r="K24" s="30"/>
      <c r="L24" s="435"/>
      <c r="M24" s="597"/>
      <c r="N24" s="463"/>
      <c r="O24" s="463"/>
      <c r="P24" s="126"/>
    </row>
    <row r="25" spans="1:16" x14ac:dyDescent="0.25">
      <c r="A25" s="610"/>
      <c r="B25" s="582"/>
      <c r="C25" s="586"/>
      <c r="D25" s="22" t="s">
        <v>692</v>
      </c>
      <c r="E25" s="23" t="s">
        <v>693</v>
      </c>
      <c r="F25" s="23" t="s">
        <v>694</v>
      </c>
      <c r="G25" s="23" t="s">
        <v>661</v>
      </c>
      <c r="H25" s="23" t="s">
        <v>644</v>
      </c>
      <c r="I25" s="35"/>
      <c r="K25" s="30"/>
      <c r="L25" s="435"/>
      <c r="M25" s="541" t="s">
        <v>1023</v>
      </c>
      <c r="N25" s="410" t="s">
        <v>1053</v>
      </c>
      <c r="O25" s="410" t="s">
        <v>1021</v>
      </c>
      <c r="P25" s="128" t="s">
        <v>708</v>
      </c>
    </row>
    <row r="26" spans="1:16" x14ac:dyDescent="0.25">
      <c r="A26" s="610"/>
      <c r="B26" s="582"/>
      <c r="C26" s="586"/>
      <c r="D26" s="22" t="s">
        <v>659</v>
      </c>
      <c r="E26" s="23" t="s">
        <v>695</v>
      </c>
      <c r="F26" s="23" t="s">
        <v>696</v>
      </c>
      <c r="G26" s="23" t="s">
        <v>667</v>
      </c>
      <c r="H26" s="23"/>
      <c r="I26" s="35"/>
      <c r="K26" s="30"/>
      <c r="L26" s="435"/>
      <c r="M26" s="542"/>
      <c r="N26" s="411"/>
      <c r="O26" s="411"/>
      <c r="P26" s="129" t="s">
        <v>705</v>
      </c>
    </row>
    <row r="27" spans="1:16" x14ac:dyDescent="0.25">
      <c r="A27" s="610"/>
      <c r="B27" s="582"/>
      <c r="C27" s="586"/>
      <c r="D27" s="22" t="s">
        <v>697</v>
      </c>
      <c r="E27" s="23" t="s">
        <v>698</v>
      </c>
      <c r="F27" s="23" t="s">
        <v>699</v>
      </c>
      <c r="G27" s="23" t="s">
        <v>672</v>
      </c>
      <c r="H27" s="23"/>
      <c r="I27" s="35"/>
      <c r="K27" s="30"/>
      <c r="L27" s="435"/>
      <c r="M27" s="542"/>
      <c r="N27" s="411"/>
      <c r="O27" s="411"/>
      <c r="P27" s="129"/>
    </row>
    <row r="28" spans="1:16" x14ac:dyDescent="0.25">
      <c r="A28" s="610"/>
      <c r="B28" s="582"/>
      <c r="C28" s="586"/>
      <c r="D28" s="22" t="s">
        <v>700</v>
      </c>
      <c r="E28" s="23" t="s">
        <v>701</v>
      </c>
      <c r="F28" s="23" t="s">
        <v>702</v>
      </c>
      <c r="G28" s="23" t="s">
        <v>677</v>
      </c>
      <c r="H28" s="23"/>
      <c r="I28" s="35"/>
      <c r="K28" s="30"/>
      <c r="L28" s="435"/>
      <c r="M28" s="542"/>
      <c r="N28" s="411"/>
      <c r="O28" s="411"/>
      <c r="P28" s="129"/>
    </row>
    <row r="29" spans="1:16" ht="15.75" thickBot="1" x14ac:dyDescent="0.3">
      <c r="A29" s="610"/>
      <c r="B29" s="583"/>
      <c r="C29" s="586"/>
      <c r="D29" s="26" t="s">
        <v>703</v>
      </c>
      <c r="E29" s="27" t="s">
        <v>704</v>
      </c>
      <c r="F29" s="27" t="s">
        <v>643</v>
      </c>
      <c r="G29" s="27" t="s">
        <v>682</v>
      </c>
      <c r="H29" s="27"/>
      <c r="I29" s="36"/>
      <c r="K29" s="30"/>
      <c r="L29" s="435"/>
      <c r="M29" s="542"/>
      <c r="N29" s="411"/>
      <c r="O29" s="411"/>
      <c r="P29" s="129"/>
    </row>
    <row r="30" spans="1:16" ht="15.75" customHeight="1" thickBot="1" x14ac:dyDescent="0.3">
      <c r="A30" s="609" t="s">
        <v>540</v>
      </c>
      <c r="B30" s="581" t="s">
        <v>717</v>
      </c>
      <c r="C30" s="581">
        <v>180</v>
      </c>
      <c r="D30" s="293" t="s">
        <v>586</v>
      </c>
      <c r="E30" s="294" t="s">
        <v>587</v>
      </c>
      <c r="F30" s="46"/>
      <c r="G30" s="23"/>
      <c r="H30" s="23"/>
      <c r="I30" s="37"/>
      <c r="K30" s="38"/>
      <c r="L30" s="435"/>
      <c r="M30" s="543"/>
      <c r="N30" s="439"/>
      <c r="O30" s="439"/>
      <c r="P30" s="130"/>
    </row>
    <row r="31" spans="1:16" ht="28.5" customHeight="1" x14ac:dyDescent="0.25">
      <c r="A31" s="610"/>
      <c r="B31" s="582"/>
      <c r="C31" s="582"/>
      <c r="D31" s="293" t="s">
        <v>588</v>
      </c>
      <c r="E31" s="294" t="s">
        <v>589</v>
      </c>
      <c r="F31" s="23"/>
      <c r="G31" s="23"/>
      <c r="H31" s="23"/>
      <c r="I31" s="37"/>
      <c r="K31" s="38"/>
      <c r="L31" s="434" t="s">
        <v>13</v>
      </c>
      <c r="M31" s="389" t="s">
        <v>14</v>
      </c>
      <c r="N31" s="334" t="s">
        <v>840</v>
      </c>
      <c r="O31" s="116" t="s">
        <v>1026</v>
      </c>
      <c r="P31" s="131" t="s">
        <v>15</v>
      </c>
    </row>
    <row r="32" spans="1:16" ht="25.5" x14ac:dyDescent="0.25">
      <c r="A32" s="610"/>
      <c r="B32" s="582"/>
      <c r="C32" s="582"/>
      <c r="D32" s="293" t="s">
        <v>590</v>
      </c>
      <c r="E32" s="294" t="s">
        <v>591</v>
      </c>
      <c r="F32" s="23"/>
      <c r="G32" s="23"/>
      <c r="H32" s="23"/>
      <c r="I32" s="37"/>
      <c r="K32" s="38"/>
      <c r="L32" s="435"/>
      <c r="M32" s="389"/>
      <c r="N32" s="337" t="s">
        <v>844</v>
      </c>
      <c r="O32" s="11" t="s">
        <v>1028</v>
      </c>
      <c r="P32" s="102" t="s">
        <v>15</v>
      </c>
    </row>
    <row r="33" spans="1:17" ht="15" customHeight="1" x14ac:dyDescent="0.25">
      <c r="A33" s="610"/>
      <c r="B33" s="582"/>
      <c r="C33" s="584">
        <v>365</v>
      </c>
      <c r="D33" s="39" t="s">
        <v>592</v>
      </c>
      <c r="E33" s="40" t="s">
        <v>593</v>
      </c>
      <c r="F33" s="40" t="s">
        <v>594</v>
      </c>
      <c r="G33" s="40"/>
      <c r="H33" s="40"/>
      <c r="I33" s="41"/>
      <c r="K33" s="38" t="s">
        <v>530</v>
      </c>
      <c r="L33" s="435"/>
      <c r="M33" s="389"/>
      <c r="N33" s="415" t="s">
        <v>848</v>
      </c>
      <c r="O33" s="397" t="s">
        <v>513</v>
      </c>
      <c r="P33" s="103" t="s">
        <v>512</v>
      </c>
    </row>
    <row r="34" spans="1:17" x14ac:dyDescent="0.25">
      <c r="A34" s="610"/>
      <c r="B34" s="582"/>
      <c r="C34" s="582"/>
      <c r="D34" s="22" t="s">
        <v>595</v>
      </c>
      <c r="E34" s="23" t="s">
        <v>596</v>
      </c>
      <c r="F34" s="23"/>
      <c r="G34" s="46"/>
      <c r="H34" s="23"/>
      <c r="I34" s="37"/>
      <c r="K34" s="38"/>
      <c r="L34" s="435"/>
      <c r="M34" s="389"/>
      <c r="N34" s="416"/>
      <c r="O34" s="398"/>
      <c r="P34" s="103" t="s">
        <v>514</v>
      </c>
    </row>
    <row r="35" spans="1:17" ht="16.5" thickBot="1" x14ac:dyDescent="0.3">
      <c r="A35" s="610"/>
      <c r="B35" s="582"/>
      <c r="C35" s="582"/>
      <c r="D35" s="22" t="s">
        <v>597</v>
      </c>
      <c r="E35" s="23" t="s">
        <v>598</v>
      </c>
      <c r="F35" s="23"/>
      <c r="G35" s="23"/>
      <c r="H35" s="23"/>
      <c r="I35" s="37"/>
      <c r="K35" s="38"/>
      <c r="L35" s="435"/>
      <c r="M35" s="390"/>
      <c r="N35" s="338" t="s">
        <v>1047</v>
      </c>
      <c r="O35" s="4" t="s">
        <v>515</v>
      </c>
      <c r="P35" s="104" t="s">
        <v>19</v>
      </c>
    </row>
    <row r="36" spans="1:17" ht="15" customHeight="1" x14ac:dyDescent="0.25">
      <c r="A36" s="610"/>
      <c r="B36" s="582"/>
      <c r="C36" s="582"/>
      <c r="D36" s="22" t="s">
        <v>599</v>
      </c>
      <c r="E36" s="23" t="s">
        <v>600</v>
      </c>
      <c r="F36" s="23"/>
      <c r="G36" s="23"/>
      <c r="H36" s="23"/>
      <c r="I36" s="37"/>
      <c r="K36" s="38"/>
      <c r="L36" s="435"/>
      <c r="M36" s="454" t="s">
        <v>21</v>
      </c>
      <c r="N36" s="417" t="s">
        <v>851</v>
      </c>
      <c r="O36" s="451" t="s">
        <v>22</v>
      </c>
      <c r="P36" s="107" t="s">
        <v>625</v>
      </c>
    </row>
    <row r="37" spans="1:17" ht="15.75" thickBot="1" x14ac:dyDescent="0.3">
      <c r="A37" s="610"/>
      <c r="B37" s="583"/>
      <c r="C37" s="582"/>
      <c r="D37" s="22" t="s">
        <v>601</v>
      </c>
      <c r="E37" s="23" t="s">
        <v>602</v>
      </c>
      <c r="F37" s="23"/>
      <c r="G37" s="23"/>
      <c r="H37" s="23"/>
      <c r="I37" s="37"/>
      <c r="K37" s="38"/>
      <c r="L37" s="435"/>
      <c r="M37" s="455"/>
      <c r="N37" s="418"/>
      <c r="O37" s="452"/>
      <c r="P37" s="93" t="s">
        <v>722</v>
      </c>
    </row>
    <row r="38" spans="1:17" x14ac:dyDescent="0.25">
      <c r="A38" s="610"/>
      <c r="B38" s="581" t="s">
        <v>21</v>
      </c>
      <c r="C38" s="581">
        <v>60</v>
      </c>
      <c r="D38" s="31" t="s">
        <v>586</v>
      </c>
      <c r="E38" s="18" t="s">
        <v>587</v>
      </c>
      <c r="F38" s="45"/>
      <c r="G38" s="18"/>
      <c r="H38" s="18"/>
      <c r="I38" s="43"/>
      <c r="K38" s="38"/>
      <c r="L38" s="435"/>
      <c r="M38" s="455"/>
      <c r="N38" s="418"/>
      <c r="O38" s="452"/>
      <c r="P38" s="106" t="s">
        <v>26</v>
      </c>
    </row>
    <row r="39" spans="1:17" x14ac:dyDescent="0.25">
      <c r="A39" s="610"/>
      <c r="B39" s="582"/>
      <c r="C39" s="582"/>
      <c r="D39" s="22" t="s">
        <v>588</v>
      </c>
      <c r="E39" s="23" t="s">
        <v>589</v>
      </c>
      <c r="F39" s="23"/>
      <c r="G39" s="23"/>
      <c r="H39" s="23"/>
      <c r="I39" s="37"/>
      <c r="K39" s="38"/>
      <c r="L39" s="435"/>
      <c r="M39" s="455"/>
      <c r="N39" s="418"/>
      <c r="O39" s="452"/>
      <c r="P39" s="106" t="s">
        <v>516</v>
      </c>
    </row>
    <row r="40" spans="1:17" ht="15" customHeight="1" thickBot="1" x14ac:dyDescent="0.3">
      <c r="A40" s="610"/>
      <c r="B40" s="582"/>
      <c r="C40" s="583"/>
      <c r="D40" s="26" t="s">
        <v>590</v>
      </c>
      <c r="E40" s="27" t="s">
        <v>591</v>
      </c>
      <c r="F40" s="27"/>
      <c r="G40" s="27"/>
      <c r="H40" s="27"/>
      <c r="I40" s="42"/>
      <c r="K40" s="38"/>
      <c r="L40" s="435"/>
      <c r="M40" s="455"/>
      <c r="N40" s="418"/>
      <c r="O40" s="452"/>
      <c r="P40" s="92" t="s">
        <v>624</v>
      </c>
    </row>
    <row r="41" spans="1:17" x14ac:dyDescent="0.25">
      <c r="A41" s="610"/>
      <c r="B41" s="582"/>
      <c r="C41" s="582">
        <v>120</v>
      </c>
      <c r="D41" s="22" t="s">
        <v>592</v>
      </c>
      <c r="E41" s="23" t="s">
        <v>593</v>
      </c>
      <c r="F41" s="23" t="s">
        <v>594</v>
      </c>
      <c r="G41" s="23"/>
      <c r="H41" s="23"/>
      <c r="I41" s="37"/>
      <c r="K41" s="38"/>
      <c r="L41" s="435"/>
      <c r="M41" s="455"/>
      <c r="N41" s="418"/>
      <c r="O41" s="452"/>
      <c r="P41" s="92" t="s">
        <v>29</v>
      </c>
      <c r="Q41" s="12" t="s">
        <v>530</v>
      </c>
    </row>
    <row r="42" spans="1:17" ht="28.5" customHeight="1" x14ac:dyDescent="0.25">
      <c r="A42" s="610"/>
      <c r="B42" s="582"/>
      <c r="C42" s="582"/>
      <c r="D42" s="22" t="s">
        <v>595</v>
      </c>
      <c r="E42" s="23" t="s">
        <v>596</v>
      </c>
      <c r="F42" s="23"/>
      <c r="G42" s="46"/>
      <c r="H42" s="23"/>
      <c r="I42" s="37"/>
      <c r="K42" s="38"/>
      <c r="L42" s="435"/>
      <c r="M42" s="455"/>
      <c r="N42" s="418"/>
      <c r="O42" s="452"/>
      <c r="P42" s="106" t="s">
        <v>31</v>
      </c>
      <c r="Q42" s="32"/>
    </row>
    <row r="43" spans="1:17" x14ac:dyDescent="0.25">
      <c r="A43" s="610"/>
      <c r="B43" s="582"/>
      <c r="C43" s="582"/>
      <c r="D43" s="22" t="s">
        <v>597</v>
      </c>
      <c r="E43" s="23" t="s">
        <v>598</v>
      </c>
      <c r="F43" s="23"/>
      <c r="G43" s="23"/>
      <c r="H43" s="23"/>
      <c r="I43" s="37"/>
      <c r="K43" s="38"/>
      <c r="L43" s="435"/>
      <c r="M43" s="455"/>
      <c r="N43" s="418"/>
      <c r="O43" s="452"/>
      <c r="P43" s="92" t="s">
        <v>1013</v>
      </c>
      <c r="Q43" s="32"/>
    </row>
    <row r="44" spans="1:17" ht="15" customHeight="1" x14ac:dyDescent="0.25">
      <c r="A44" s="610"/>
      <c r="B44" s="582"/>
      <c r="C44" s="582"/>
      <c r="D44" s="22" t="s">
        <v>599</v>
      </c>
      <c r="E44" s="23" t="s">
        <v>600</v>
      </c>
      <c r="F44" s="23"/>
      <c r="G44" s="23"/>
      <c r="H44" s="23"/>
      <c r="I44" s="37"/>
      <c r="K44" s="30"/>
      <c r="L44" s="435"/>
      <c r="M44" s="455"/>
      <c r="N44" s="418" t="s">
        <v>853</v>
      </c>
      <c r="O44" s="452" t="s">
        <v>616</v>
      </c>
      <c r="P44" s="89" t="s">
        <v>517</v>
      </c>
      <c r="Q44" s="32"/>
    </row>
    <row r="45" spans="1:17" ht="15.75" thickBot="1" x14ac:dyDescent="0.3">
      <c r="A45" s="610"/>
      <c r="B45" s="583"/>
      <c r="C45" s="583"/>
      <c r="D45" s="22" t="s">
        <v>601</v>
      </c>
      <c r="E45" s="27" t="s">
        <v>602</v>
      </c>
      <c r="F45" s="27"/>
      <c r="G45" s="23"/>
      <c r="H45" s="23"/>
      <c r="I45" s="42"/>
      <c r="K45" s="30"/>
      <c r="L45" s="435"/>
      <c r="M45" s="455"/>
      <c r="N45" s="419"/>
      <c r="O45" s="457"/>
      <c r="P45" s="89" t="s">
        <v>42</v>
      </c>
      <c r="Q45" s="32" t="s">
        <v>530</v>
      </c>
    </row>
    <row r="46" spans="1:17" x14ac:dyDescent="0.25">
      <c r="A46" s="610"/>
      <c r="B46" s="581" t="s">
        <v>52</v>
      </c>
      <c r="C46" s="581">
        <v>15</v>
      </c>
      <c r="D46" s="31" t="s">
        <v>586</v>
      </c>
      <c r="E46" s="18" t="s">
        <v>587</v>
      </c>
      <c r="F46" s="45"/>
      <c r="G46" s="18"/>
      <c r="H46" s="18"/>
      <c r="I46" s="43"/>
      <c r="K46" s="30"/>
      <c r="L46" s="435"/>
      <c r="M46" s="455"/>
      <c r="N46" s="419"/>
      <c r="O46" s="457"/>
      <c r="P46" s="89" t="s">
        <v>720</v>
      </c>
      <c r="Q46" s="32"/>
    </row>
    <row r="47" spans="1:17" x14ac:dyDescent="0.25">
      <c r="A47" s="610"/>
      <c r="B47" s="582"/>
      <c r="C47" s="582"/>
      <c r="D47" s="22" t="s">
        <v>588</v>
      </c>
      <c r="E47" s="23" t="s">
        <v>589</v>
      </c>
      <c r="F47" s="23"/>
      <c r="G47" s="23"/>
      <c r="H47" s="23"/>
      <c r="I47" s="37"/>
      <c r="K47" s="30"/>
      <c r="L47" s="435"/>
      <c r="M47" s="455"/>
      <c r="N47" s="419"/>
      <c r="O47" s="457"/>
      <c r="P47" s="89" t="s">
        <v>721</v>
      </c>
      <c r="Q47" s="32"/>
    </row>
    <row r="48" spans="1:17" ht="15" customHeight="1" x14ac:dyDescent="0.25">
      <c r="A48" s="610"/>
      <c r="B48" s="582"/>
      <c r="C48" s="582"/>
      <c r="D48" s="22" t="s">
        <v>590</v>
      </c>
      <c r="E48" s="23" t="s">
        <v>591</v>
      </c>
      <c r="F48" s="23"/>
      <c r="G48" s="23"/>
      <c r="H48" s="23"/>
      <c r="I48" s="37"/>
      <c r="J48" s="12" t="s">
        <v>530</v>
      </c>
      <c r="K48" s="30"/>
      <c r="L48" s="435"/>
      <c r="M48" s="455"/>
      <c r="N48" s="418" t="s">
        <v>1059</v>
      </c>
      <c r="O48" s="448" t="s">
        <v>45</v>
      </c>
      <c r="P48" s="89" t="s">
        <v>46</v>
      </c>
      <c r="Q48" s="32"/>
    </row>
    <row r="49" spans="1:17" x14ac:dyDescent="0.25">
      <c r="A49" s="610"/>
      <c r="B49" s="582"/>
      <c r="C49" s="584">
        <v>30</v>
      </c>
      <c r="D49" s="39" t="s">
        <v>592</v>
      </c>
      <c r="E49" s="40" t="s">
        <v>593</v>
      </c>
      <c r="F49" s="40" t="s">
        <v>594</v>
      </c>
      <c r="G49" s="40"/>
      <c r="H49" s="40"/>
      <c r="I49" s="41"/>
      <c r="K49" s="30"/>
      <c r="L49" s="435"/>
      <c r="M49" s="455"/>
      <c r="N49" s="419"/>
      <c r="O49" s="449"/>
      <c r="P49" s="89" t="s">
        <v>48</v>
      </c>
      <c r="Q49" s="32"/>
    </row>
    <row r="50" spans="1:17" ht="15.75" thickBot="1" x14ac:dyDescent="0.3">
      <c r="A50" s="610"/>
      <c r="B50" s="582"/>
      <c r="C50" s="582"/>
      <c r="D50" s="22" t="s">
        <v>595</v>
      </c>
      <c r="E50" s="23" t="s">
        <v>596</v>
      </c>
      <c r="F50" s="23"/>
      <c r="G50" s="46"/>
      <c r="H50" s="23"/>
      <c r="I50" s="37"/>
      <c r="K50" s="30"/>
      <c r="L50" s="435"/>
      <c r="M50" s="456"/>
      <c r="N50" s="420"/>
      <c r="O50" s="450"/>
      <c r="P50" s="91" t="s">
        <v>50</v>
      </c>
      <c r="Q50" s="32"/>
    </row>
    <row r="51" spans="1:17" ht="15" customHeight="1" x14ac:dyDescent="0.25">
      <c r="A51" s="610"/>
      <c r="B51" s="582"/>
      <c r="C51" s="582"/>
      <c r="D51" s="22" t="s">
        <v>597</v>
      </c>
      <c r="E51" s="23" t="s">
        <v>598</v>
      </c>
      <c r="F51" s="23"/>
      <c r="G51" s="23"/>
      <c r="H51" s="23"/>
      <c r="I51" s="37"/>
      <c r="K51" s="30"/>
      <c r="L51" s="435"/>
      <c r="M51" s="388" t="s">
        <v>52</v>
      </c>
      <c r="N51" s="417" t="s">
        <v>1048</v>
      </c>
      <c r="O51" s="451" t="s">
        <v>518</v>
      </c>
      <c r="P51" s="88" t="s">
        <v>53</v>
      </c>
      <c r="Q51" s="32"/>
    </row>
    <row r="52" spans="1:17" x14ac:dyDescent="0.25">
      <c r="A52" s="610"/>
      <c r="B52" s="582"/>
      <c r="C52" s="582"/>
      <c r="D52" s="22" t="s">
        <v>599</v>
      </c>
      <c r="E52" s="23" t="s">
        <v>600</v>
      </c>
      <c r="F52" s="23"/>
      <c r="G52" s="23"/>
      <c r="H52" s="23"/>
      <c r="I52" s="37"/>
      <c r="K52" s="30"/>
      <c r="L52" s="435"/>
      <c r="M52" s="431"/>
      <c r="N52" s="418"/>
      <c r="O52" s="452"/>
      <c r="P52" s="89" t="s">
        <v>55</v>
      </c>
      <c r="Q52" s="32"/>
    </row>
    <row r="53" spans="1:17" ht="15.75" thickBot="1" x14ac:dyDescent="0.3">
      <c r="A53" s="610"/>
      <c r="B53" s="583"/>
      <c r="C53" s="583"/>
      <c r="D53" s="22" t="s">
        <v>601</v>
      </c>
      <c r="E53" s="23" t="s">
        <v>602</v>
      </c>
      <c r="F53" s="23"/>
      <c r="G53" s="23"/>
      <c r="H53" s="23"/>
      <c r="I53" s="37"/>
      <c r="K53" s="30"/>
      <c r="L53" s="435"/>
      <c r="M53" s="431"/>
      <c r="N53" s="418"/>
      <c r="O53" s="452"/>
      <c r="P53" s="458" t="s">
        <v>617</v>
      </c>
      <c r="Q53" s="32"/>
    </row>
    <row r="54" spans="1:17" ht="15.75" thickBot="1" x14ac:dyDescent="0.3">
      <c r="A54" s="610"/>
      <c r="B54" s="581" t="s">
        <v>59</v>
      </c>
      <c r="C54" s="585">
        <v>7</v>
      </c>
      <c r="D54" s="31" t="s">
        <v>586</v>
      </c>
      <c r="E54" s="18" t="s">
        <v>592</v>
      </c>
      <c r="F54" s="18" t="s">
        <v>596</v>
      </c>
      <c r="G54" s="47"/>
      <c r="H54" s="18"/>
      <c r="I54" s="43"/>
      <c r="K54" s="30"/>
      <c r="L54" s="435"/>
      <c r="M54" s="432"/>
      <c r="N54" s="421"/>
      <c r="O54" s="453"/>
      <c r="P54" s="459"/>
      <c r="Q54" s="32"/>
    </row>
    <row r="55" spans="1:17" ht="15" customHeight="1" x14ac:dyDescent="0.25">
      <c r="A55" s="610"/>
      <c r="B55" s="582"/>
      <c r="C55" s="586"/>
      <c r="D55" s="22" t="s">
        <v>588</v>
      </c>
      <c r="E55" s="23" t="s">
        <v>595</v>
      </c>
      <c r="F55" s="23" t="s">
        <v>598</v>
      </c>
      <c r="G55" s="23"/>
      <c r="H55" s="46"/>
      <c r="I55" s="37"/>
      <c r="K55" s="30"/>
      <c r="L55" s="435"/>
      <c r="M55" s="388" t="s">
        <v>59</v>
      </c>
      <c r="N55" s="643" t="s">
        <v>1049</v>
      </c>
      <c r="O55" s="391" t="s">
        <v>60</v>
      </c>
      <c r="P55" s="107" t="s">
        <v>625</v>
      </c>
      <c r="Q55" s="32"/>
    </row>
    <row r="56" spans="1:17" x14ac:dyDescent="0.25">
      <c r="A56" s="610"/>
      <c r="B56" s="582"/>
      <c r="C56" s="586"/>
      <c r="D56" s="22" t="s">
        <v>590</v>
      </c>
      <c r="E56" s="23" t="s">
        <v>597</v>
      </c>
      <c r="F56" s="23" t="s">
        <v>600</v>
      </c>
      <c r="G56" s="23"/>
      <c r="H56" s="23"/>
      <c r="I56" s="37"/>
      <c r="K56" s="30"/>
      <c r="L56" s="435"/>
      <c r="M56" s="389"/>
      <c r="N56" s="644"/>
      <c r="O56" s="392"/>
      <c r="P56" s="93" t="s">
        <v>75</v>
      </c>
      <c r="Q56" s="32"/>
    </row>
    <row r="57" spans="1:17" x14ac:dyDescent="0.25">
      <c r="A57" s="610"/>
      <c r="B57" s="582"/>
      <c r="C57" s="586"/>
      <c r="D57" s="22" t="s">
        <v>587</v>
      </c>
      <c r="E57" s="23" t="s">
        <v>599</v>
      </c>
      <c r="F57" s="23" t="s">
        <v>602</v>
      </c>
      <c r="G57" s="23"/>
      <c r="H57" s="23"/>
      <c r="I57" s="37"/>
      <c r="K57" s="30"/>
      <c r="L57" s="435"/>
      <c r="M57" s="389"/>
      <c r="N57" s="644"/>
      <c r="O57" s="392"/>
      <c r="P57" s="93" t="s">
        <v>76</v>
      </c>
      <c r="Q57" s="32"/>
    </row>
    <row r="58" spans="1:17" x14ac:dyDescent="0.25">
      <c r="A58" s="610"/>
      <c r="B58" s="582"/>
      <c r="C58" s="586"/>
      <c r="D58" s="22" t="s">
        <v>589</v>
      </c>
      <c r="E58" s="23" t="s">
        <v>601</v>
      </c>
      <c r="F58" s="23" t="s">
        <v>594</v>
      </c>
      <c r="G58" s="23"/>
      <c r="H58" s="23"/>
      <c r="I58" s="37"/>
      <c r="K58" s="30"/>
      <c r="L58" s="435"/>
      <c r="M58" s="389"/>
      <c r="N58" s="644"/>
      <c r="O58" s="392"/>
      <c r="P58" s="93" t="s">
        <v>77</v>
      </c>
      <c r="Q58" s="136"/>
    </row>
    <row r="59" spans="1:17" ht="15.75" thickBot="1" x14ac:dyDescent="0.3">
      <c r="A59" s="610"/>
      <c r="B59" s="583"/>
      <c r="C59" s="587"/>
      <c r="D59" s="22" t="s">
        <v>591</v>
      </c>
      <c r="E59" s="23" t="s">
        <v>593</v>
      </c>
      <c r="F59" s="23"/>
      <c r="G59" s="23"/>
      <c r="H59" s="23"/>
      <c r="I59" s="37"/>
      <c r="K59" s="30"/>
      <c r="L59" s="435"/>
      <c r="M59" s="389"/>
      <c r="N59" s="645"/>
      <c r="O59" s="565"/>
      <c r="P59" s="93" t="s">
        <v>78</v>
      </c>
      <c r="Q59" s="32"/>
    </row>
    <row r="60" spans="1:17" ht="15" customHeight="1" x14ac:dyDescent="0.25">
      <c r="A60" s="610"/>
      <c r="B60" s="581" t="s">
        <v>1024</v>
      </c>
      <c r="C60" s="585">
        <v>180</v>
      </c>
      <c r="D60" s="31" t="s">
        <v>586</v>
      </c>
      <c r="E60" s="18" t="s">
        <v>595</v>
      </c>
      <c r="F60" s="18" t="s">
        <v>601</v>
      </c>
      <c r="G60" s="18" t="s">
        <v>602</v>
      </c>
      <c r="H60" s="18"/>
      <c r="I60" s="43"/>
      <c r="L60" s="435"/>
      <c r="M60" s="389"/>
      <c r="N60" s="645"/>
      <c r="O60" s="565"/>
      <c r="P60" s="93" t="s">
        <v>79</v>
      </c>
      <c r="Q60" s="32"/>
    </row>
    <row r="61" spans="1:17" x14ac:dyDescent="0.25">
      <c r="A61" s="610"/>
      <c r="B61" s="582"/>
      <c r="C61" s="586"/>
      <c r="D61" s="22" t="s">
        <v>588</v>
      </c>
      <c r="E61" s="23" t="s">
        <v>597</v>
      </c>
      <c r="F61" s="23" t="s">
        <v>593</v>
      </c>
      <c r="G61" s="23" t="s">
        <v>594</v>
      </c>
      <c r="H61" s="23"/>
      <c r="I61" s="37"/>
      <c r="L61" s="435"/>
      <c r="M61" s="389"/>
      <c r="N61" s="645"/>
      <c r="O61" s="565"/>
      <c r="P61" s="93" t="s">
        <v>80</v>
      </c>
      <c r="Q61" s="32"/>
    </row>
    <row r="62" spans="1:17" x14ac:dyDescent="0.25">
      <c r="A62" s="610"/>
      <c r="B62" s="582"/>
      <c r="C62" s="586"/>
      <c r="D62" s="22" t="s">
        <v>590</v>
      </c>
      <c r="E62" s="23" t="s">
        <v>599</v>
      </c>
      <c r="F62" s="23" t="s">
        <v>596</v>
      </c>
      <c r="G62" s="23"/>
      <c r="H62" s="23"/>
      <c r="I62" s="37"/>
      <c r="L62" s="435"/>
      <c r="M62" s="389"/>
      <c r="N62" s="645"/>
      <c r="O62" s="565"/>
      <c r="P62" s="93" t="s">
        <v>81</v>
      </c>
      <c r="Q62" s="32"/>
    </row>
    <row r="63" spans="1:17" ht="15.75" thickBot="1" x14ac:dyDescent="0.3">
      <c r="A63" s="610"/>
      <c r="B63" s="582"/>
      <c r="C63" s="586"/>
      <c r="D63" s="22" t="s">
        <v>587</v>
      </c>
      <c r="E63" s="23" t="s">
        <v>589</v>
      </c>
      <c r="F63" s="23" t="s">
        <v>598</v>
      </c>
      <c r="G63" s="23"/>
      <c r="H63" s="23"/>
      <c r="I63" s="37"/>
      <c r="L63" s="435"/>
      <c r="M63" s="390"/>
      <c r="N63" s="646"/>
      <c r="O63" s="566"/>
      <c r="P63" s="108" t="s">
        <v>82</v>
      </c>
      <c r="Q63" s="32"/>
    </row>
    <row r="64" spans="1:17" ht="15.75" customHeight="1" thickBot="1" x14ac:dyDescent="0.3">
      <c r="A64" s="610"/>
      <c r="B64" s="583"/>
      <c r="C64" s="587"/>
      <c r="D64" s="26" t="s">
        <v>592</v>
      </c>
      <c r="E64" s="27" t="s">
        <v>591</v>
      </c>
      <c r="F64" s="27" t="s">
        <v>600</v>
      </c>
      <c r="G64" s="27"/>
      <c r="H64" s="27"/>
      <c r="I64" s="42"/>
      <c r="L64" s="435"/>
      <c r="M64" s="382" t="s">
        <v>727</v>
      </c>
      <c r="N64" s="553" t="s">
        <v>1050</v>
      </c>
      <c r="O64" s="553" t="s">
        <v>1017</v>
      </c>
      <c r="P64" s="133" t="s">
        <v>521</v>
      </c>
      <c r="Q64" s="32"/>
    </row>
    <row r="65" spans="1:17" ht="15" customHeight="1" x14ac:dyDescent="0.25">
      <c r="A65" s="610"/>
      <c r="B65" s="581" t="s">
        <v>1055</v>
      </c>
      <c r="C65" s="640" t="s">
        <v>1063</v>
      </c>
      <c r="D65" s="31" t="s">
        <v>586</v>
      </c>
      <c r="E65" s="18" t="s">
        <v>592</v>
      </c>
      <c r="F65" s="18" t="s">
        <v>596</v>
      </c>
      <c r="G65" s="47"/>
      <c r="H65" s="47"/>
      <c r="I65" s="363"/>
      <c r="L65" s="435"/>
      <c r="M65" s="383"/>
      <c r="N65" s="554"/>
      <c r="O65" s="554"/>
      <c r="P65" s="93" t="s">
        <v>522</v>
      </c>
      <c r="Q65" s="32"/>
    </row>
    <row r="66" spans="1:17" x14ac:dyDescent="0.25">
      <c r="A66" s="610"/>
      <c r="B66" s="582"/>
      <c r="C66" s="641"/>
      <c r="D66" s="22" t="s">
        <v>588</v>
      </c>
      <c r="E66" s="23" t="s">
        <v>595</v>
      </c>
      <c r="F66" s="23" t="s">
        <v>598</v>
      </c>
      <c r="G66" s="30"/>
      <c r="H66" s="30"/>
      <c r="I66" s="364"/>
      <c r="L66" s="435"/>
      <c r="M66" s="383"/>
      <c r="N66" s="554"/>
      <c r="O66" s="554"/>
      <c r="P66" s="93" t="s">
        <v>111</v>
      </c>
      <c r="Q66" s="32"/>
    </row>
    <row r="67" spans="1:17" ht="15" customHeight="1" x14ac:dyDescent="0.25">
      <c r="A67" s="610"/>
      <c r="B67" s="582"/>
      <c r="C67" s="641"/>
      <c r="D67" s="22" t="s">
        <v>590</v>
      </c>
      <c r="E67" s="23" t="s">
        <v>597</v>
      </c>
      <c r="F67" s="23" t="s">
        <v>600</v>
      </c>
      <c r="G67" s="30"/>
      <c r="H67" s="30"/>
      <c r="I67" s="364"/>
      <c r="L67" s="435"/>
      <c r="M67" s="383"/>
      <c r="N67" s="554"/>
      <c r="O67" s="554"/>
      <c r="P67" s="93" t="s">
        <v>523</v>
      </c>
      <c r="Q67" s="32"/>
    </row>
    <row r="68" spans="1:17" x14ac:dyDescent="0.25">
      <c r="A68" s="610"/>
      <c r="B68" s="582"/>
      <c r="C68" s="641"/>
      <c r="D68" s="22" t="s">
        <v>587</v>
      </c>
      <c r="E68" s="23" t="s">
        <v>599</v>
      </c>
      <c r="F68" s="23" t="s">
        <v>602</v>
      </c>
      <c r="G68" s="30"/>
      <c r="H68" s="30"/>
      <c r="I68" s="364"/>
      <c r="L68" s="435"/>
      <c r="M68" s="383"/>
      <c r="N68" s="554"/>
      <c r="O68" s="554"/>
      <c r="P68" s="90" t="s">
        <v>524</v>
      </c>
      <c r="Q68" s="32"/>
    </row>
    <row r="69" spans="1:17" ht="15.75" thickBot="1" x14ac:dyDescent="0.3">
      <c r="A69" s="610"/>
      <c r="B69" s="582"/>
      <c r="C69" s="641"/>
      <c r="D69" s="22" t="s">
        <v>589</v>
      </c>
      <c r="E69" s="23" t="s">
        <v>601</v>
      </c>
      <c r="F69" s="23" t="s">
        <v>594</v>
      </c>
      <c r="G69" s="30"/>
      <c r="H69" s="30"/>
      <c r="I69" s="364"/>
      <c r="L69" s="435"/>
      <c r="M69" s="384"/>
      <c r="N69" s="555"/>
      <c r="O69" s="555"/>
      <c r="P69" s="108" t="s">
        <v>619</v>
      </c>
      <c r="Q69" s="32"/>
    </row>
    <row r="70" spans="1:17" ht="15.75" thickBot="1" x14ac:dyDescent="0.3">
      <c r="A70" s="611"/>
      <c r="B70" s="583"/>
      <c r="C70" s="642"/>
      <c r="D70" s="26" t="s">
        <v>591</v>
      </c>
      <c r="E70" s="27" t="s">
        <v>593</v>
      </c>
      <c r="F70" s="27"/>
      <c r="G70" s="365"/>
      <c r="H70" s="365"/>
      <c r="I70" s="366"/>
      <c r="L70" s="435"/>
      <c r="M70" s="408" t="s">
        <v>726</v>
      </c>
      <c r="N70" s="598" t="s">
        <v>1057</v>
      </c>
      <c r="O70" s="598" t="s">
        <v>1021</v>
      </c>
      <c r="P70" s="128" t="s">
        <v>708</v>
      </c>
      <c r="Q70" s="32"/>
    </row>
    <row r="71" spans="1:17" x14ac:dyDescent="0.25">
      <c r="A71" s="609" t="s">
        <v>584</v>
      </c>
      <c r="B71" s="604" t="s">
        <v>1018</v>
      </c>
      <c r="C71" s="581">
        <f>6*30</f>
        <v>180</v>
      </c>
      <c r="D71" s="140" t="s">
        <v>503</v>
      </c>
      <c r="E71" s="141" t="s">
        <v>489</v>
      </c>
      <c r="F71" s="141" t="s">
        <v>493</v>
      </c>
      <c r="G71" s="141" t="s">
        <v>497</v>
      </c>
      <c r="H71" s="18"/>
      <c r="I71" s="43"/>
      <c r="L71" s="435"/>
      <c r="M71" s="409"/>
      <c r="N71" s="599"/>
      <c r="O71" s="599"/>
      <c r="P71" s="129" t="s">
        <v>705</v>
      </c>
      <c r="Q71" s="32"/>
    </row>
    <row r="72" spans="1:17" ht="15.75" thickBot="1" x14ac:dyDescent="0.3">
      <c r="A72" s="610"/>
      <c r="B72" s="623"/>
      <c r="C72" s="624"/>
      <c r="D72" s="142" t="s">
        <v>487</v>
      </c>
      <c r="E72" s="143" t="s">
        <v>490</v>
      </c>
      <c r="F72" s="143" t="s">
        <v>494</v>
      </c>
      <c r="G72" s="143" t="s">
        <v>498</v>
      </c>
      <c r="H72" s="23"/>
      <c r="I72" s="37"/>
      <c r="L72" s="435"/>
      <c r="M72" s="409"/>
      <c r="N72" s="599"/>
      <c r="O72" s="599"/>
      <c r="P72" s="138" t="s">
        <v>709</v>
      </c>
      <c r="Q72" s="32"/>
    </row>
    <row r="73" spans="1:17" ht="30" customHeight="1" x14ac:dyDescent="0.25">
      <c r="A73" s="610"/>
      <c r="B73" s="622" t="s">
        <v>1019</v>
      </c>
      <c r="C73" s="584">
        <v>365</v>
      </c>
      <c r="D73" s="142" t="s">
        <v>486</v>
      </c>
      <c r="E73" s="143" t="s">
        <v>491</v>
      </c>
      <c r="F73" s="143" t="s">
        <v>495</v>
      </c>
      <c r="G73" s="144"/>
      <c r="H73" s="23"/>
      <c r="I73" s="37"/>
      <c r="L73" s="435"/>
      <c r="M73" s="408" t="s">
        <v>1055</v>
      </c>
      <c r="N73" s="437" t="s">
        <v>1060</v>
      </c>
      <c r="O73" s="410" t="s">
        <v>1056</v>
      </c>
      <c r="P73" s="440" t="s">
        <v>1058</v>
      </c>
      <c r="Q73" s="32"/>
    </row>
    <row r="74" spans="1:17" ht="15.75" thickBot="1" x14ac:dyDescent="0.3">
      <c r="A74" s="610"/>
      <c r="B74" s="606"/>
      <c r="C74" s="583"/>
      <c r="D74" s="142" t="s">
        <v>488</v>
      </c>
      <c r="E74" s="143" t="s">
        <v>492</v>
      </c>
      <c r="F74" s="143" t="s">
        <v>496</v>
      </c>
      <c r="G74" s="144"/>
      <c r="H74" s="23"/>
      <c r="I74" s="37"/>
      <c r="L74" s="436"/>
      <c r="M74" s="433"/>
      <c r="N74" s="438"/>
      <c r="O74" s="439"/>
      <c r="P74" s="441"/>
      <c r="Q74" s="32"/>
    </row>
    <row r="75" spans="1:17" x14ac:dyDescent="0.25">
      <c r="A75" s="610"/>
      <c r="B75" s="647"/>
      <c r="C75" s="650"/>
      <c r="D75" s="653"/>
      <c r="E75" s="653"/>
      <c r="F75" s="653"/>
      <c r="G75" s="653"/>
      <c r="H75" s="653"/>
      <c r="I75" s="654"/>
      <c r="L75" s="434" t="s">
        <v>572</v>
      </c>
      <c r="M75" s="637" t="s">
        <v>536</v>
      </c>
      <c r="N75" s="405" t="s">
        <v>901</v>
      </c>
      <c r="O75" s="405" t="s">
        <v>581</v>
      </c>
      <c r="P75" s="145" t="s">
        <v>582</v>
      </c>
      <c r="Q75" s="32"/>
    </row>
    <row r="76" spans="1:17" x14ac:dyDescent="0.25">
      <c r="A76" s="610"/>
      <c r="B76" s="648"/>
      <c r="C76" s="651"/>
      <c r="D76" s="655"/>
      <c r="E76" s="655"/>
      <c r="F76" s="655"/>
      <c r="G76" s="655"/>
      <c r="H76" s="655"/>
      <c r="I76" s="656"/>
      <c r="L76" s="435"/>
      <c r="M76" s="638"/>
      <c r="N76" s="406"/>
      <c r="O76" s="406"/>
      <c r="P76" s="125" t="s">
        <v>583</v>
      </c>
      <c r="Q76" s="32"/>
    </row>
    <row r="77" spans="1:17" x14ac:dyDescent="0.25">
      <c r="A77" s="610"/>
      <c r="B77" s="648"/>
      <c r="C77" s="651"/>
      <c r="D77" s="655"/>
      <c r="E77" s="655"/>
      <c r="F77" s="655"/>
      <c r="G77" s="655"/>
      <c r="H77" s="655"/>
      <c r="I77" s="656"/>
      <c r="L77" s="435"/>
      <c r="M77" s="638"/>
      <c r="N77" s="406"/>
      <c r="O77" s="406"/>
      <c r="P77" s="126"/>
      <c r="Q77" s="32"/>
    </row>
    <row r="78" spans="1:17" ht="15.75" thickBot="1" x14ac:dyDescent="0.3">
      <c r="A78" s="610"/>
      <c r="B78" s="649"/>
      <c r="C78" s="652"/>
      <c r="D78" s="657"/>
      <c r="E78" s="657"/>
      <c r="F78" s="657"/>
      <c r="G78" s="657"/>
      <c r="H78" s="657"/>
      <c r="I78" s="658"/>
      <c r="L78" s="435"/>
      <c r="M78" s="638"/>
      <c r="N78" s="406"/>
      <c r="O78" s="406"/>
      <c r="P78" s="125"/>
      <c r="Q78" s="32"/>
    </row>
    <row r="79" spans="1:17" ht="15.75" thickBot="1" x14ac:dyDescent="0.3">
      <c r="A79" s="610"/>
      <c r="B79" s="48"/>
      <c r="C79" s="48"/>
      <c r="D79" s="31"/>
      <c r="E79" s="18"/>
      <c r="F79" s="18"/>
      <c r="G79" s="18"/>
      <c r="H79" s="18"/>
      <c r="I79" s="43"/>
      <c r="L79" s="435"/>
      <c r="M79" s="639"/>
      <c r="N79" s="407"/>
      <c r="O79" s="407"/>
      <c r="P79" s="349"/>
      <c r="Q79" s="32"/>
    </row>
    <row r="80" spans="1:17" x14ac:dyDescent="0.25">
      <c r="A80" s="610"/>
      <c r="B80" s="49"/>
      <c r="C80" s="49"/>
      <c r="D80" s="22"/>
      <c r="E80" s="23"/>
      <c r="F80" s="23"/>
      <c r="G80" s="23"/>
      <c r="H80" s="23"/>
      <c r="I80" s="37"/>
      <c r="L80" s="435"/>
      <c r="M80" s="352"/>
      <c r="N80" s="305"/>
      <c r="O80" s="345"/>
      <c r="P80" s="350"/>
      <c r="Q80" s="32"/>
    </row>
    <row r="81" spans="1:17" x14ac:dyDescent="0.25">
      <c r="A81" s="610"/>
      <c r="B81" s="49"/>
      <c r="C81" s="49"/>
      <c r="D81" s="22"/>
      <c r="E81" s="23"/>
      <c r="F81" s="23"/>
      <c r="G81" s="23"/>
      <c r="H81" s="23"/>
      <c r="I81" s="37"/>
      <c r="L81" s="435"/>
      <c r="M81" s="353"/>
      <c r="N81" s="306"/>
      <c r="O81" s="346"/>
      <c r="P81" s="351"/>
      <c r="Q81" s="32"/>
    </row>
    <row r="82" spans="1:17" x14ac:dyDescent="0.25">
      <c r="A82" s="610"/>
      <c r="B82" s="49"/>
      <c r="C82" s="49"/>
      <c r="D82" s="22"/>
      <c r="E82" s="23"/>
      <c r="F82" s="23"/>
      <c r="G82" s="23"/>
      <c r="H82" s="23"/>
      <c r="I82" s="37"/>
      <c r="L82" s="435"/>
      <c r="M82" s="353"/>
      <c r="N82" s="306"/>
      <c r="O82" s="346"/>
      <c r="P82" s="351"/>
      <c r="Q82" s="32"/>
    </row>
    <row r="83" spans="1:17" ht="15.75" thickBot="1" x14ac:dyDescent="0.3">
      <c r="A83" s="610"/>
      <c r="B83" s="49"/>
      <c r="C83" s="49"/>
      <c r="D83" s="22"/>
      <c r="E83" s="23"/>
      <c r="F83" s="23"/>
      <c r="G83" s="23"/>
      <c r="H83" s="23"/>
      <c r="I83" s="37"/>
      <c r="L83" s="436"/>
      <c r="M83" s="354"/>
      <c r="N83" s="307"/>
      <c r="O83" s="347"/>
      <c r="P83" s="349"/>
      <c r="Q83" s="32"/>
    </row>
    <row r="84" spans="1:17" ht="15" customHeight="1" x14ac:dyDescent="0.25">
      <c r="A84" s="610"/>
      <c r="B84" s="49"/>
      <c r="C84" s="49"/>
      <c r="D84" s="22"/>
      <c r="E84" s="23"/>
      <c r="F84" s="23"/>
      <c r="G84" s="23"/>
      <c r="H84" s="23"/>
      <c r="I84" s="37"/>
      <c r="Q84" s="32"/>
    </row>
    <row r="85" spans="1:17" x14ac:dyDescent="0.25">
      <c r="A85" s="610"/>
      <c r="B85" s="49"/>
      <c r="C85" s="49"/>
      <c r="D85" s="22"/>
      <c r="E85" s="23"/>
      <c r="F85" s="23"/>
      <c r="G85" s="23"/>
      <c r="H85" s="23"/>
      <c r="I85" s="37"/>
      <c r="Q85" s="32"/>
    </row>
    <row r="86" spans="1:17" x14ac:dyDescent="0.25">
      <c r="A86" s="610"/>
      <c r="B86" s="49"/>
      <c r="C86" s="49"/>
      <c r="D86" s="22"/>
      <c r="E86" s="23"/>
      <c r="F86" s="23"/>
      <c r="G86" s="23"/>
      <c r="H86" s="23"/>
      <c r="I86" s="37"/>
      <c r="Q86" s="32"/>
    </row>
    <row r="87" spans="1:17" x14ac:dyDescent="0.25">
      <c r="A87" s="610"/>
      <c r="B87" s="49"/>
      <c r="C87" s="49"/>
      <c r="D87" s="22"/>
      <c r="E87" s="23"/>
      <c r="F87" s="23"/>
      <c r="G87" s="23"/>
      <c r="H87" s="23"/>
      <c r="I87" s="37"/>
      <c r="Q87" s="32"/>
    </row>
    <row r="88" spans="1:17" ht="15.75" thickBot="1" x14ac:dyDescent="0.3">
      <c r="A88" s="611"/>
      <c r="B88" s="50"/>
      <c r="C88" s="50"/>
      <c r="D88" s="26"/>
      <c r="E88" s="27"/>
      <c r="F88" s="27"/>
      <c r="G88" s="27"/>
      <c r="H88" s="27"/>
      <c r="I88" s="42"/>
      <c r="Q88" s="32"/>
    </row>
    <row r="89" spans="1:17" x14ac:dyDescent="0.25">
      <c r="Q89" s="32"/>
    </row>
    <row r="90" spans="1:17" x14ac:dyDescent="0.25">
      <c r="Q90" s="32"/>
    </row>
    <row r="91" spans="1:17" x14ac:dyDescent="0.25">
      <c r="Q91" s="32"/>
    </row>
    <row r="92" spans="1:17" x14ac:dyDescent="0.25">
      <c r="Q92" s="32"/>
    </row>
    <row r="93" spans="1:17" x14ac:dyDescent="0.25">
      <c r="B93" s="621" t="s">
        <v>1064</v>
      </c>
      <c r="C93" s="621"/>
      <c r="D93" s="621"/>
      <c r="Q93" s="32"/>
    </row>
    <row r="94" spans="1:17" x14ac:dyDescent="0.25">
      <c r="B94" s="621"/>
      <c r="C94" s="621"/>
      <c r="D94" s="621"/>
      <c r="L94" s="137"/>
      <c r="M94" s="137"/>
      <c r="N94" s="137"/>
      <c r="O94" s="137"/>
      <c r="P94" s="137"/>
      <c r="Q94" s="32"/>
    </row>
    <row r="95" spans="1:17" x14ac:dyDescent="0.25">
      <c r="L95" s="137"/>
      <c r="M95" s="137"/>
      <c r="N95" s="137"/>
      <c r="O95" s="137"/>
      <c r="P95" s="137"/>
      <c r="Q95" s="32"/>
    </row>
    <row r="96" spans="1:17" x14ac:dyDescent="0.25">
      <c r="L96" s="137"/>
      <c r="M96" s="137"/>
      <c r="N96" s="137"/>
      <c r="O96" s="137"/>
      <c r="P96" s="137"/>
      <c r="Q96" s="32"/>
    </row>
    <row r="97" spans="12:17" x14ac:dyDescent="0.25">
      <c r="L97" s="137"/>
      <c r="M97" s="137"/>
      <c r="N97" s="137"/>
      <c r="O97" s="137"/>
      <c r="P97" s="137"/>
      <c r="Q97" s="32"/>
    </row>
    <row r="98" spans="12:17" x14ac:dyDescent="0.25">
      <c r="L98" s="137"/>
      <c r="M98" s="509"/>
      <c r="N98" s="511"/>
      <c r="O98" s="511"/>
      <c r="P98" s="38"/>
      <c r="Q98" s="32"/>
    </row>
    <row r="99" spans="12:17" x14ac:dyDescent="0.25">
      <c r="L99" s="137"/>
      <c r="M99" s="509"/>
      <c r="N99" s="511"/>
      <c r="O99" s="511"/>
      <c r="P99" s="38"/>
      <c r="Q99" s="32"/>
    </row>
    <row r="100" spans="12:17" x14ac:dyDescent="0.25">
      <c r="L100" s="137"/>
      <c r="M100" s="509"/>
      <c r="N100" s="511"/>
      <c r="O100" s="511"/>
      <c r="P100" s="135"/>
      <c r="Q100" s="32"/>
    </row>
    <row r="101" spans="12:17" x14ac:dyDescent="0.25">
      <c r="L101" s="137"/>
      <c r="M101" s="509"/>
      <c r="N101" s="511"/>
      <c r="O101" s="511"/>
      <c r="P101" s="38"/>
      <c r="Q101" s="32"/>
    </row>
    <row r="102" spans="12:17" x14ac:dyDescent="0.25">
      <c r="L102" s="137"/>
      <c r="M102" s="509"/>
      <c r="N102" s="511"/>
      <c r="O102" s="511"/>
      <c r="P102" s="38"/>
      <c r="Q102" s="32"/>
    </row>
    <row r="103" spans="12:17" x14ac:dyDescent="0.25">
      <c r="L103" s="137"/>
      <c r="M103" s="509"/>
      <c r="N103" s="511"/>
      <c r="O103" s="511"/>
      <c r="P103" s="38"/>
      <c r="Q103" s="32"/>
    </row>
    <row r="104" spans="12:17" x14ac:dyDescent="0.25">
      <c r="L104" s="137"/>
      <c r="M104" s="509"/>
      <c r="N104" s="511"/>
      <c r="O104" s="511"/>
      <c r="P104" s="117"/>
      <c r="Q104" s="32"/>
    </row>
    <row r="105" spans="12:17" x14ac:dyDescent="0.25">
      <c r="L105" s="137"/>
      <c r="M105" s="509"/>
      <c r="N105" s="511"/>
      <c r="O105" s="511"/>
      <c r="P105" s="117"/>
      <c r="Q105" s="32"/>
    </row>
    <row r="106" spans="12:17" x14ac:dyDescent="0.25">
      <c r="L106" s="137"/>
      <c r="M106" s="509"/>
      <c r="N106" s="511"/>
      <c r="O106" s="511"/>
      <c r="P106" s="117"/>
      <c r="Q106" s="32"/>
    </row>
  </sheetData>
  <sheetProtection password="E119" sheet="1" objects="1" scenarios="1"/>
  <mergeCells count="86">
    <mergeCell ref="B93:D94"/>
    <mergeCell ref="A71:A88"/>
    <mergeCell ref="B75:B78"/>
    <mergeCell ref="C75:C78"/>
    <mergeCell ref="B54:B59"/>
    <mergeCell ref="C54:C59"/>
    <mergeCell ref="D75:I78"/>
    <mergeCell ref="P73:P74"/>
    <mergeCell ref="L31:L74"/>
    <mergeCell ref="C65:C70"/>
    <mergeCell ref="B65:B70"/>
    <mergeCell ref="N48:N50"/>
    <mergeCell ref="N51:N54"/>
    <mergeCell ref="N55:N63"/>
    <mergeCell ref="N64:N69"/>
    <mergeCell ref="N70:N72"/>
    <mergeCell ref="B46:B53"/>
    <mergeCell ref="M51:M54"/>
    <mergeCell ref="O51:O54"/>
    <mergeCell ref="B73:B74"/>
    <mergeCell ref="C73:C74"/>
    <mergeCell ref="M55:M63"/>
    <mergeCell ref="M64:M69"/>
    <mergeCell ref="L75:L83"/>
    <mergeCell ref="M75:M79"/>
    <mergeCell ref="N75:N79"/>
    <mergeCell ref="O75:O79"/>
    <mergeCell ref="M73:M74"/>
    <mergeCell ref="N73:N74"/>
    <mergeCell ref="O73:O74"/>
    <mergeCell ref="M31:M35"/>
    <mergeCell ref="O33:O34"/>
    <mergeCell ref="M36:M50"/>
    <mergeCell ref="O36:O43"/>
    <mergeCell ref="O44:O47"/>
    <mergeCell ref="O48:O50"/>
    <mergeCell ref="N33:N34"/>
    <mergeCell ref="N36:N43"/>
    <mergeCell ref="N44:N47"/>
    <mergeCell ref="M104:M106"/>
    <mergeCell ref="O104:O106"/>
    <mergeCell ref="M98:M103"/>
    <mergeCell ref="O98:O103"/>
    <mergeCell ref="M70:M72"/>
    <mergeCell ref="O70:O72"/>
    <mergeCell ref="N98:N103"/>
    <mergeCell ref="N104:N106"/>
    <mergeCell ref="A4:A29"/>
    <mergeCell ref="B4:B11"/>
    <mergeCell ref="B30:B37"/>
    <mergeCell ref="C30:C32"/>
    <mergeCell ref="C33:C37"/>
    <mergeCell ref="A30:A70"/>
    <mergeCell ref="C4:C19"/>
    <mergeCell ref="C23:C29"/>
    <mergeCell ref="C20:C22"/>
    <mergeCell ref="B23:B29"/>
    <mergeCell ref="B12:B19"/>
    <mergeCell ref="B20:B22"/>
    <mergeCell ref="B60:B64"/>
    <mergeCell ref="C60:C64"/>
    <mergeCell ref="C46:C48"/>
    <mergeCell ref="B38:B45"/>
    <mergeCell ref="D3:I3"/>
    <mergeCell ref="O4:O10"/>
    <mergeCell ref="M11:M20"/>
    <mergeCell ref="O11:O20"/>
    <mergeCell ref="D20:I22"/>
    <mergeCell ref="M21:M24"/>
    <mergeCell ref="M4:M10"/>
    <mergeCell ref="O21:O24"/>
    <mergeCell ref="L4:L30"/>
    <mergeCell ref="O25:O30"/>
    <mergeCell ref="N4:N10"/>
    <mergeCell ref="N11:N20"/>
    <mergeCell ref="N21:N24"/>
    <mergeCell ref="N25:N30"/>
    <mergeCell ref="M25:M30"/>
    <mergeCell ref="C38:C40"/>
    <mergeCell ref="C41:C45"/>
    <mergeCell ref="P53:P54"/>
    <mergeCell ref="B71:B72"/>
    <mergeCell ref="C71:C72"/>
    <mergeCell ref="O55:O63"/>
    <mergeCell ref="O64:O69"/>
    <mergeCell ref="C49:C5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92"/>
  <sheetViews>
    <sheetView zoomScale="85" zoomScaleNormal="85" workbookViewId="0">
      <pane xSplit="2" ySplit="6" topLeftCell="N7" activePane="bottomRight" state="frozen"/>
      <selection pane="topRight" activeCell="C1" sqref="C1"/>
      <selection pane="bottomLeft" activeCell="A6" sqref="A6"/>
      <selection pane="bottomRight" activeCell="P27" sqref="P27"/>
    </sheetView>
  </sheetViews>
  <sheetFormatPr baseColWidth="10" defaultRowHeight="15" x14ac:dyDescent="0.25"/>
  <cols>
    <col min="1" max="1" width="5.140625" bestFit="1" customWidth="1"/>
    <col min="2" max="2" width="78.42578125" customWidth="1"/>
    <col min="3" max="3" width="20.85546875" bestFit="1" customWidth="1"/>
    <col min="4" max="4" width="12.85546875" style="201" customWidth="1"/>
    <col min="5" max="5" width="14.42578125" style="201" customWidth="1"/>
    <col min="6" max="6" width="20.140625" style="201" customWidth="1"/>
    <col min="7" max="7" width="9.85546875" style="201" customWidth="1"/>
    <col min="8" max="8" width="14.140625" customWidth="1"/>
    <col min="9" max="9" width="8.28515625" customWidth="1"/>
    <col min="10" max="10" width="7.5703125" customWidth="1"/>
    <col min="11" max="11" width="7" customWidth="1"/>
    <col min="12" max="13" width="14.28515625" style="214" customWidth="1"/>
    <col min="14" max="14" width="14.140625" customWidth="1"/>
    <col min="15" max="15" width="6.5703125" customWidth="1"/>
    <col min="16" max="16" width="20.85546875" customWidth="1"/>
    <col min="17" max="17" width="6.5703125" customWidth="1"/>
    <col min="18" max="19" width="11.140625" customWidth="1"/>
    <col min="20" max="21" width="11.42578125" customWidth="1"/>
    <col min="27" max="27" width="13.85546875" bestFit="1" customWidth="1"/>
  </cols>
  <sheetData>
    <row r="1" spans="1:29" ht="42" customHeight="1" x14ac:dyDescent="0.25">
      <c r="A1" s="5"/>
      <c r="B1" s="194" t="s">
        <v>830</v>
      </c>
      <c r="C1" s="242"/>
      <c r="D1" s="661" t="s">
        <v>831</v>
      </c>
      <c r="E1" s="661" t="s">
        <v>966</v>
      </c>
      <c r="F1" s="661" t="s">
        <v>967</v>
      </c>
      <c r="G1" s="661" t="s">
        <v>939</v>
      </c>
      <c r="H1" s="664" t="s">
        <v>950</v>
      </c>
      <c r="I1" s="661" t="s">
        <v>833</v>
      </c>
      <c r="J1" s="661" t="s">
        <v>834</v>
      </c>
      <c r="K1" s="661" t="s">
        <v>835</v>
      </c>
      <c r="L1" s="664" t="s">
        <v>832</v>
      </c>
      <c r="M1" s="664" t="s">
        <v>976</v>
      </c>
      <c r="N1" s="664" t="s">
        <v>953</v>
      </c>
      <c r="O1" s="667" t="s">
        <v>836</v>
      </c>
      <c r="P1" s="193" t="s">
        <v>837</v>
      </c>
      <c r="Q1" s="670" t="s">
        <v>836</v>
      </c>
      <c r="R1" s="381" t="s">
        <v>838</v>
      </c>
      <c r="S1" s="193" t="s">
        <v>951</v>
      </c>
      <c r="T1" s="422" t="s">
        <v>979</v>
      </c>
      <c r="U1" s="422" t="s">
        <v>978</v>
      </c>
      <c r="V1" s="422"/>
      <c r="W1" s="659" t="s">
        <v>952</v>
      </c>
      <c r="X1" s="660" t="s">
        <v>968</v>
      </c>
    </row>
    <row r="2" spans="1:29" x14ac:dyDescent="0.25">
      <c r="A2" s="5"/>
      <c r="B2" s="212" t="s">
        <v>973</v>
      </c>
      <c r="C2" s="258"/>
      <c r="D2" s="662"/>
      <c r="E2" s="662"/>
      <c r="F2" s="662"/>
      <c r="G2" s="662"/>
      <c r="H2" s="665"/>
      <c r="I2" s="662"/>
      <c r="J2" s="662"/>
      <c r="K2" s="662"/>
      <c r="L2" s="665"/>
      <c r="M2" s="665"/>
      <c r="N2" s="665"/>
      <c r="O2" s="668"/>
      <c r="P2" s="193"/>
      <c r="Q2" s="671"/>
      <c r="R2" s="381"/>
      <c r="S2" s="193"/>
      <c r="T2" s="423"/>
      <c r="U2" s="423"/>
      <c r="V2" s="423"/>
      <c r="W2" s="659"/>
      <c r="X2" s="660"/>
      <c r="Y2" t="s">
        <v>985</v>
      </c>
      <c r="Z2">
        <f>+AVERAGEIF($V$9:$V$55,"Correctivo Regular",$X$9:$X$55)</f>
        <v>149.48387096774192</v>
      </c>
      <c r="AA2" t="s">
        <v>990</v>
      </c>
      <c r="AB2">
        <f>+SUMIF($V$9:$V$55,"Correctivo Regular",$X$9:$X$55)</f>
        <v>4634</v>
      </c>
    </row>
    <row r="3" spans="1:29" x14ac:dyDescent="0.25">
      <c r="A3" s="5"/>
      <c r="B3" s="5" t="s">
        <v>974</v>
      </c>
      <c r="C3" s="259"/>
      <c r="D3" s="662"/>
      <c r="E3" s="662"/>
      <c r="F3" s="662"/>
      <c r="G3" s="662"/>
      <c r="H3" s="665"/>
      <c r="I3" s="662"/>
      <c r="J3" s="662"/>
      <c r="K3" s="662"/>
      <c r="L3" s="665"/>
      <c r="M3" s="665"/>
      <c r="N3" s="665"/>
      <c r="O3" s="668"/>
      <c r="P3" s="193"/>
      <c r="Q3" s="671"/>
      <c r="R3" s="381"/>
      <c r="S3" s="193"/>
      <c r="T3" s="423"/>
      <c r="U3" s="423"/>
      <c r="V3" s="423"/>
      <c r="W3" s="659"/>
      <c r="X3" s="660"/>
      <c r="Y3" t="s">
        <v>986</v>
      </c>
      <c r="Z3">
        <f>+AVERAGEIF($V$9:$V$55,"Correctivo Especial",$X$9:$X$55)</f>
        <v>2272.6999999999998</v>
      </c>
      <c r="AA3" t="s">
        <v>991</v>
      </c>
    </row>
    <row r="4" spans="1:29" x14ac:dyDescent="0.25">
      <c r="A4" s="5"/>
      <c r="B4" s="5" t="s">
        <v>975</v>
      </c>
      <c r="C4" s="259"/>
      <c r="D4" s="662"/>
      <c r="E4" s="662"/>
      <c r="F4" s="662"/>
      <c r="G4" s="662"/>
      <c r="H4" s="665"/>
      <c r="I4" s="662"/>
      <c r="J4" s="662"/>
      <c r="K4" s="662"/>
      <c r="L4" s="665"/>
      <c r="M4" s="665"/>
      <c r="N4" s="665"/>
      <c r="O4" s="668"/>
      <c r="P4" s="238"/>
      <c r="Q4" s="671"/>
      <c r="R4" s="381"/>
      <c r="S4" s="238"/>
      <c r="T4" s="423"/>
      <c r="U4" s="423"/>
      <c r="V4" s="423"/>
      <c r="W4" s="659"/>
      <c r="X4" s="660"/>
      <c r="Y4" t="s">
        <v>987</v>
      </c>
      <c r="Z4">
        <f>+SUMIF($V$9:$V$55,"Correctivo Regular",$Y$9:$Y$55)/COUNTIF($V$9:$V$55,"Correctivo Regular")</f>
        <v>168665.70135275761</v>
      </c>
      <c r="AA4" t="s">
        <v>988</v>
      </c>
      <c r="AB4">
        <f>+Z4^(0.5)</f>
        <v>410.68930026573327</v>
      </c>
      <c r="AC4">
        <f>AB2/AB4</f>
        <v>11.283469028780654</v>
      </c>
    </row>
    <row r="5" spans="1:29" x14ac:dyDescent="0.25">
      <c r="A5" s="5"/>
      <c r="B5" s="5" t="s">
        <v>954</v>
      </c>
      <c r="C5" s="259"/>
      <c r="D5" s="662"/>
      <c r="E5" s="662"/>
      <c r="F5" s="662"/>
      <c r="G5" s="662"/>
      <c r="H5" s="665"/>
      <c r="I5" s="662"/>
      <c r="J5" s="662"/>
      <c r="K5" s="662"/>
      <c r="L5" s="665"/>
      <c r="M5" s="665"/>
      <c r="N5" s="665"/>
      <c r="O5" s="668"/>
      <c r="P5" s="193"/>
      <c r="Q5" s="671"/>
      <c r="R5" s="381"/>
      <c r="S5" s="193"/>
      <c r="T5" s="423"/>
      <c r="U5" s="423"/>
      <c r="V5" s="423"/>
      <c r="W5" s="659"/>
      <c r="X5" s="660"/>
      <c r="Y5" t="s">
        <v>987</v>
      </c>
      <c r="Z5">
        <f>+SUMIF($V$9:$V$55,"Correctivo Especial",$Y$9:$Y$55)/COUNTIF($V$9:$V$55,"Correctivo Especial")</f>
        <v>32393424.610000007</v>
      </c>
      <c r="AA5" t="s">
        <v>989</v>
      </c>
      <c r="AB5">
        <f>+Z5^(0.5)</f>
        <v>5691.5221698593077</v>
      </c>
    </row>
    <row r="6" spans="1:29" x14ac:dyDescent="0.25">
      <c r="A6" s="5"/>
      <c r="B6" s="213" t="s">
        <v>955</v>
      </c>
      <c r="C6" s="259"/>
      <c r="D6" s="663"/>
      <c r="E6" s="663"/>
      <c r="F6" s="663"/>
      <c r="G6" s="663"/>
      <c r="H6" s="666"/>
      <c r="I6" s="663"/>
      <c r="J6" s="663"/>
      <c r="K6" s="663"/>
      <c r="L6" s="666"/>
      <c r="M6" s="666"/>
      <c r="N6" s="666"/>
      <c r="O6" s="669"/>
      <c r="P6" s="193"/>
      <c r="Q6" s="672"/>
      <c r="R6" s="381"/>
      <c r="S6" s="193"/>
      <c r="T6" s="424"/>
      <c r="U6" s="424"/>
      <c r="V6" s="424"/>
      <c r="W6" s="659"/>
      <c r="X6" s="660"/>
    </row>
    <row r="7" spans="1:29" ht="10.5" customHeight="1" x14ac:dyDescent="0.25">
      <c r="A7" s="5"/>
      <c r="B7" s="5"/>
      <c r="C7" s="260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0"/>
      <c r="Q7" s="221"/>
      <c r="R7" s="231"/>
      <c r="S7" s="5"/>
      <c r="T7" s="5"/>
      <c r="U7" s="5"/>
      <c r="V7" s="5"/>
      <c r="W7" s="5"/>
      <c r="X7" s="5"/>
    </row>
    <row r="8" spans="1:29" hidden="1" x14ac:dyDescent="0.25">
      <c r="A8" s="234" t="s">
        <v>839</v>
      </c>
      <c r="B8" s="223" t="s">
        <v>718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32"/>
      <c r="S8" s="5"/>
      <c r="T8" s="234"/>
      <c r="U8" s="234"/>
      <c r="V8" s="234"/>
      <c r="W8" s="234"/>
      <c r="X8" s="234"/>
    </row>
    <row r="9" spans="1:29" ht="15.75" hidden="1" x14ac:dyDescent="0.25">
      <c r="A9" s="5" t="s">
        <v>840</v>
      </c>
      <c r="B9" s="5" t="s">
        <v>841</v>
      </c>
      <c r="C9" s="5">
        <v>0</v>
      </c>
      <c r="D9" s="6" t="s">
        <v>831</v>
      </c>
      <c r="E9" s="235">
        <v>3.5</v>
      </c>
      <c r="F9" s="235">
        <v>10</v>
      </c>
      <c r="G9" s="6">
        <f>+F9*E9</f>
        <v>35</v>
      </c>
      <c r="H9" s="195" t="s">
        <v>842</v>
      </c>
      <c r="I9" s="6">
        <v>7</v>
      </c>
      <c r="J9" s="6">
        <v>3</v>
      </c>
      <c r="K9" s="6">
        <v>11</v>
      </c>
      <c r="L9" s="195" t="str">
        <f>+IF(M9&lt;3,"Nivel 1","Nivel 2")</f>
        <v>Nivel 2</v>
      </c>
      <c r="M9" s="195">
        <v>3</v>
      </c>
      <c r="N9" s="6" t="s">
        <v>956</v>
      </c>
      <c r="O9" s="196">
        <v>8</v>
      </c>
      <c r="P9" s="197"/>
      <c r="Q9" s="226">
        <v>8</v>
      </c>
      <c r="R9" s="6" t="s">
        <v>843</v>
      </c>
      <c r="S9" s="6" t="s">
        <v>843</v>
      </c>
      <c r="T9" s="5" t="str">
        <f>+CONCATENATE(L9,"; ",R9)</f>
        <v>Nivel 2; A</v>
      </c>
      <c r="U9" s="5" t="str">
        <f>CONCATENATE("Nivel ",M9,",",R9)</f>
        <v>Nivel 3,A</v>
      </c>
      <c r="V9" s="5" t="str">
        <f>+IF(L9="Nivel 1","Correctivo Regular",IF(L9="Nivel 2","Correctivo Especial",0))</f>
        <v>Correctivo Especial</v>
      </c>
      <c r="W9" s="5"/>
      <c r="X9" s="5">
        <f>+Q9*G9</f>
        <v>280</v>
      </c>
      <c r="Y9">
        <f>+IF(V9="Correctivo Regular",(X9-$Z$2)^2,IF(V9="Correctivo especial",(X9-$Z$3)^2,0))</f>
        <v>3970853.2899999991</v>
      </c>
    </row>
    <row r="10" spans="1:29" x14ac:dyDescent="0.25">
      <c r="A10" s="5" t="s">
        <v>844</v>
      </c>
      <c r="B10" s="199" t="s">
        <v>845</v>
      </c>
      <c r="C10" s="199" t="s">
        <v>837</v>
      </c>
      <c r="D10" s="6" t="s">
        <v>831</v>
      </c>
      <c r="E10" s="235">
        <v>3.5</v>
      </c>
      <c r="F10" s="235">
        <v>1</v>
      </c>
      <c r="G10" s="6">
        <f t="shared" ref="G10:G17" si="0">+F10*E10</f>
        <v>3.5</v>
      </c>
      <c r="H10" s="198" t="s">
        <v>846</v>
      </c>
      <c r="I10" s="6">
        <v>0</v>
      </c>
      <c r="J10" s="6">
        <v>0</v>
      </c>
      <c r="K10" s="6">
        <v>0</v>
      </c>
      <c r="L10" s="195" t="str">
        <f>+IF(M10&lt;3,"Nivel 1","Nivel 2")</f>
        <v>Nivel 1</v>
      </c>
      <c r="M10" s="195">
        <v>2</v>
      </c>
      <c r="N10" s="6" t="s">
        <v>957</v>
      </c>
      <c r="O10" s="6" t="s">
        <v>847</v>
      </c>
      <c r="P10" s="197" t="s">
        <v>837</v>
      </c>
      <c r="Q10" s="227">
        <v>1</v>
      </c>
      <c r="R10" s="6" t="s">
        <v>843</v>
      </c>
      <c r="S10" s="6" t="s">
        <v>843</v>
      </c>
      <c r="T10" s="5" t="str">
        <f t="shared" ref="T10:T52" si="1">+CONCATENATE(L10,"; ",R10)</f>
        <v>Nivel 1; A</v>
      </c>
      <c r="U10" s="5" t="str">
        <f t="shared" ref="U10:U56" si="2">CONCATENATE("Nivel ",M10,",",R10)</f>
        <v>Nivel 2,A</v>
      </c>
      <c r="V10" s="5" t="str">
        <f t="shared" ref="V10:V55" si="3">+IF(L10="Nivel 1","Correctivo Regular",IF(L10="Nivel 2","Correctivo Especial",0))</f>
        <v>Correctivo Regular</v>
      </c>
      <c r="W10" s="5"/>
      <c r="X10" s="5">
        <f t="shared" ref="X10:X56" si="4">+Q10*G10</f>
        <v>3.5</v>
      </c>
      <c r="Y10">
        <f t="shared" ref="Y10:Y55" si="5">+IF(V10="Correctivo Regular",(X10-$Z$2)^2,IF(V10="Correctivo especial",(X10-$Z$3)^2,0))</f>
        <v>21311.290582726324</v>
      </c>
    </row>
    <row r="11" spans="1:29" x14ac:dyDescent="0.25">
      <c r="A11" s="199" t="s">
        <v>848</v>
      </c>
      <c r="B11" s="199" t="s">
        <v>849</v>
      </c>
      <c r="C11" s="199" t="s">
        <v>850</v>
      </c>
      <c r="D11" s="200" t="s">
        <v>831</v>
      </c>
      <c r="E11" s="235">
        <v>0.5</v>
      </c>
      <c r="F11" s="235">
        <v>2</v>
      </c>
      <c r="G11" s="6">
        <f t="shared" si="0"/>
        <v>1</v>
      </c>
      <c r="H11" s="198" t="s">
        <v>846</v>
      </c>
      <c r="I11" s="6">
        <v>0</v>
      </c>
      <c r="J11" s="6">
        <v>0</v>
      </c>
      <c r="K11" s="6">
        <v>0</v>
      </c>
      <c r="L11" s="195" t="str">
        <f t="shared" ref="L11:L56" si="6">+IF(M11&lt;3,"Nivel 1","Nivel 2")</f>
        <v>Nivel 1</v>
      </c>
      <c r="M11" s="195">
        <v>1</v>
      </c>
      <c r="N11" s="6" t="s">
        <v>956</v>
      </c>
      <c r="O11" s="6" t="s">
        <v>847</v>
      </c>
      <c r="P11" s="200" t="s">
        <v>850</v>
      </c>
      <c r="Q11" s="227">
        <v>1</v>
      </c>
      <c r="R11" s="6" t="s">
        <v>843</v>
      </c>
      <c r="S11" s="6" t="s">
        <v>843</v>
      </c>
      <c r="T11" s="5" t="str">
        <f t="shared" si="1"/>
        <v>Nivel 1; A</v>
      </c>
      <c r="U11" s="5" t="str">
        <f t="shared" si="2"/>
        <v>Nivel 1,A</v>
      </c>
      <c r="V11" s="5" t="str">
        <f t="shared" si="3"/>
        <v>Correctivo Regular</v>
      </c>
      <c r="W11" s="5"/>
      <c r="X11" s="5">
        <f t="shared" si="4"/>
        <v>1</v>
      </c>
      <c r="Y11">
        <f t="shared" si="5"/>
        <v>22047.459937565032</v>
      </c>
    </row>
    <row r="12" spans="1:29" x14ac:dyDescent="0.25">
      <c r="A12" s="5" t="s">
        <v>851</v>
      </c>
      <c r="B12" s="199" t="s">
        <v>852</v>
      </c>
      <c r="C12" s="199" t="s">
        <v>837</v>
      </c>
      <c r="D12" s="6" t="s">
        <v>831</v>
      </c>
      <c r="E12" s="235">
        <v>3.5</v>
      </c>
      <c r="F12" s="235">
        <v>1</v>
      </c>
      <c r="G12" s="6">
        <f t="shared" si="0"/>
        <v>3.5</v>
      </c>
      <c r="H12" s="198" t="s">
        <v>846</v>
      </c>
      <c r="I12" s="6">
        <v>0</v>
      </c>
      <c r="J12" s="6">
        <v>0</v>
      </c>
      <c r="K12" s="6">
        <v>0</v>
      </c>
      <c r="L12" s="195" t="str">
        <f t="shared" si="6"/>
        <v>Nivel 1</v>
      </c>
      <c r="M12" s="195">
        <v>2</v>
      </c>
      <c r="N12" s="6" t="s">
        <v>956</v>
      </c>
      <c r="O12" s="6" t="s">
        <v>847</v>
      </c>
      <c r="P12" s="197" t="s">
        <v>837</v>
      </c>
      <c r="Q12" s="227">
        <v>1</v>
      </c>
      <c r="R12" s="6" t="s">
        <v>843</v>
      </c>
      <c r="S12" s="6" t="s">
        <v>843</v>
      </c>
      <c r="T12" s="5" t="str">
        <f t="shared" si="1"/>
        <v>Nivel 1; A</v>
      </c>
      <c r="U12" s="5" t="str">
        <f t="shared" si="2"/>
        <v>Nivel 2,A</v>
      </c>
      <c r="V12" s="5" t="str">
        <f t="shared" si="3"/>
        <v>Correctivo Regular</v>
      </c>
      <c r="W12" s="5"/>
      <c r="X12" s="5">
        <f t="shared" si="4"/>
        <v>3.5</v>
      </c>
      <c r="Y12">
        <f t="shared" si="5"/>
        <v>21311.290582726324</v>
      </c>
    </row>
    <row r="13" spans="1:29" ht="15.75" hidden="1" x14ac:dyDescent="0.25">
      <c r="A13" s="5" t="s">
        <v>853</v>
      </c>
      <c r="B13" s="199" t="s">
        <v>854</v>
      </c>
      <c r="C13" s="199" t="s">
        <v>856</v>
      </c>
      <c r="D13" s="6" t="s">
        <v>855</v>
      </c>
      <c r="E13" s="235">
        <v>3.5</v>
      </c>
      <c r="F13" s="235">
        <v>2</v>
      </c>
      <c r="G13" s="6">
        <f t="shared" si="0"/>
        <v>7</v>
      </c>
      <c r="H13" s="195" t="s">
        <v>842</v>
      </c>
      <c r="I13" s="6">
        <v>1</v>
      </c>
      <c r="J13" s="6">
        <v>1</v>
      </c>
      <c r="K13" s="6">
        <v>1</v>
      </c>
      <c r="L13" s="195" t="str">
        <f t="shared" si="6"/>
        <v>Nivel 2</v>
      </c>
      <c r="M13" s="195">
        <v>3</v>
      </c>
      <c r="N13" s="6" t="s">
        <v>956</v>
      </c>
      <c r="O13" s="196">
        <v>1</v>
      </c>
      <c r="P13" s="6" t="s">
        <v>856</v>
      </c>
      <c r="Q13" s="226">
        <v>1</v>
      </c>
      <c r="R13" s="6" t="s">
        <v>843</v>
      </c>
      <c r="S13" s="6" t="s">
        <v>843</v>
      </c>
      <c r="T13" s="5" t="str">
        <f t="shared" si="1"/>
        <v>Nivel 2; A</v>
      </c>
      <c r="U13" s="5" t="str">
        <f t="shared" si="2"/>
        <v>Nivel 3,A</v>
      </c>
      <c r="V13" s="5" t="str">
        <f t="shared" si="3"/>
        <v>Correctivo Especial</v>
      </c>
      <c r="W13" s="5"/>
      <c r="X13" s="5">
        <f t="shared" si="4"/>
        <v>7</v>
      </c>
      <c r="Y13">
        <f t="shared" si="5"/>
        <v>5133396.4899999993</v>
      </c>
    </row>
    <row r="14" spans="1:29" ht="15.75" hidden="1" x14ac:dyDescent="0.25">
      <c r="A14" s="5" t="s">
        <v>857</v>
      </c>
      <c r="B14" s="199" t="s">
        <v>858</v>
      </c>
      <c r="C14" s="199" t="s">
        <v>837</v>
      </c>
      <c r="D14" s="6" t="s">
        <v>831</v>
      </c>
      <c r="E14" s="235">
        <v>4</v>
      </c>
      <c r="F14" s="235">
        <v>10</v>
      </c>
      <c r="G14" s="6">
        <f t="shared" si="0"/>
        <v>40</v>
      </c>
      <c r="H14" s="195" t="s">
        <v>842</v>
      </c>
      <c r="I14" s="6">
        <v>0</v>
      </c>
      <c r="J14" s="6">
        <v>1</v>
      </c>
      <c r="K14" s="6">
        <v>4</v>
      </c>
      <c r="L14" s="195" t="str">
        <f t="shared" si="6"/>
        <v>Nivel 2</v>
      </c>
      <c r="M14" s="195">
        <v>3</v>
      </c>
      <c r="N14" s="6" t="s">
        <v>957</v>
      </c>
      <c r="O14" s="196">
        <v>4</v>
      </c>
      <c r="P14" s="197" t="s">
        <v>837</v>
      </c>
      <c r="Q14" s="226">
        <v>4</v>
      </c>
      <c r="R14" s="6" t="s">
        <v>843</v>
      </c>
      <c r="S14" s="6" t="s">
        <v>843</v>
      </c>
      <c r="T14" s="5" t="str">
        <f t="shared" si="1"/>
        <v>Nivel 2; A</v>
      </c>
      <c r="U14" s="5" t="str">
        <f t="shared" si="2"/>
        <v>Nivel 3,A</v>
      </c>
      <c r="V14" s="5" t="str">
        <f t="shared" si="3"/>
        <v>Correctivo Especial</v>
      </c>
      <c r="W14" s="5"/>
      <c r="X14" s="5">
        <f t="shared" si="4"/>
        <v>160</v>
      </c>
      <c r="Y14">
        <f t="shared" si="5"/>
        <v>4463501.2899999991</v>
      </c>
    </row>
    <row r="15" spans="1:29" x14ac:dyDescent="0.25">
      <c r="A15" s="199" t="s">
        <v>859</v>
      </c>
      <c r="B15" s="199" t="s">
        <v>618</v>
      </c>
      <c r="C15" s="199" t="s">
        <v>850</v>
      </c>
      <c r="D15" s="200" t="s">
        <v>831</v>
      </c>
      <c r="E15" s="235">
        <v>0.25</v>
      </c>
      <c r="F15" s="235">
        <v>2</v>
      </c>
      <c r="G15" s="6">
        <f t="shared" si="0"/>
        <v>0.5</v>
      </c>
      <c r="H15" s="198" t="s">
        <v>846</v>
      </c>
      <c r="I15" s="6">
        <v>0</v>
      </c>
      <c r="J15" s="6">
        <v>0</v>
      </c>
      <c r="K15" s="6">
        <v>0</v>
      </c>
      <c r="L15" s="195" t="str">
        <f t="shared" si="6"/>
        <v>Nivel 1</v>
      </c>
      <c r="M15" s="198">
        <v>1</v>
      </c>
      <c r="N15" s="6" t="s">
        <v>957</v>
      </c>
      <c r="O15" s="6" t="s">
        <v>847</v>
      </c>
      <c r="P15" s="200" t="s">
        <v>850</v>
      </c>
      <c r="Q15" s="227">
        <v>1</v>
      </c>
      <c r="R15" s="6" t="s">
        <v>843</v>
      </c>
      <c r="S15" s="6" t="s">
        <v>860</v>
      </c>
      <c r="T15" s="5" t="str">
        <f t="shared" si="1"/>
        <v>Nivel 1; A</v>
      </c>
      <c r="U15" s="5" t="str">
        <f t="shared" si="2"/>
        <v>Nivel 1,A</v>
      </c>
      <c r="V15" s="5" t="str">
        <f t="shared" si="3"/>
        <v>Correctivo Regular</v>
      </c>
      <c r="W15" s="5"/>
      <c r="X15" s="5">
        <f t="shared" si="4"/>
        <v>0.5</v>
      </c>
      <c r="Y15">
        <f t="shared" si="5"/>
        <v>22196.193808532775</v>
      </c>
    </row>
    <row r="16" spans="1:29" x14ac:dyDescent="0.25">
      <c r="A16" s="5" t="s">
        <v>861</v>
      </c>
      <c r="B16" s="5" t="s">
        <v>862</v>
      </c>
      <c r="C16" s="5">
        <v>0</v>
      </c>
      <c r="D16" s="6" t="s">
        <v>831</v>
      </c>
      <c r="E16" s="235">
        <v>2</v>
      </c>
      <c r="F16" s="235">
        <v>4</v>
      </c>
      <c r="G16" s="6">
        <f t="shared" si="0"/>
        <v>8</v>
      </c>
      <c r="H16" s="198" t="s">
        <v>846</v>
      </c>
      <c r="I16" s="6">
        <v>20</v>
      </c>
      <c r="J16" s="6">
        <v>0</v>
      </c>
      <c r="K16" s="6">
        <v>0</v>
      </c>
      <c r="L16" s="195" t="str">
        <f t="shared" si="6"/>
        <v>Nivel 1</v>
      </c>
      <c r="M16" s="198">
        <v>2</v>
      </c>
      <c r="N16" s="6" t="s">
        <v>956</v>
      </c>
      <c r="O16" s="6">
        <v>6</v>
      </c>
      <c r="P16" s="197"/>
      <c r="Q16" s="227">
        <v>6</v>
      </c>
      <c r="R16" s="6" t="s">
        <v>843</v>
      </c>
      <c r="S16" s="6" t="s">
        <v>843</v>
      </c>
      <c r="T16" s="5" t="str">
        <f t="shared" si="1"/>
        <v>Nivel 1; A</v>
      </c>
      <c r="U16" s="5" t="str">
        <f t="shared" si="2"/>
        <v>Nivel 2,A</v>
      </c>
      <c r="V16" s="5" t="str">
        <f t="shared" si="3"/>
        <v>Correctivo Regular</v>
      </c>
      <c r="W16" s="5"/>
      <c r="X16" s="5">
        <f t="shared" si="4"/>
        <v>48</v>
      </c>
      <c r="Y16">
        <f t="shared" si="5"/>
        <v>10298.976066597292</v>
      </c>
    </row>
    <row r="17" spans="1:25" x14ac:dyDescent="0.25">
      <c r="A17" s="5" t="s">
        <v>863</v>
      </c>
      <c r="B17" s="5" t="s">
        <v>864</v>
      </c>
      <c r="C17" s="5" t="s">
        <v>837</v>
      </c>
      <c r="D17" s="6" t="s">
        <v>831</v>
      </c>
      <c r="E17" s="235">
        <v>3</v>
      </c>
      <c r="F17" s="235">
        <v>4</v>
      </c>
      <c r="G17" s="6">
        <f t="shared" si="0"/>
        <v>12</v>
      </c>
      <c r="H17" s="198" t="s">
        <v>842</v>
      </c>
      <c r="I17" s="6">
        <v>0</v>
      </c>
      <c r="J17" s="6">
        <v>0</v>
      </c>
      <c r="K17" s="6">
        <v>0</v>
      </c>
      <c r="L17" s="195" t="str">
        <f t="shared" si="6"/>
        <v>Nivel 1</v>
      </c>
      <c r="M17" s="198">
        <v>2</v>
      </c>
      <c r="N17" s="6" t="s">
        <v>956</v>
      </c>
      <c r="O17" s="6" t="s">
        <v>847</v>
      </c>
      <c r="P17" s="197" t="s">
        <v>837</v>
      </c>
      <c r="Q17" s="227">
        <v>1</v>
      </c>
      <c r="R17" s="6" t="s">
        <v>843</v>
      </c>
      <c r="S17" s="6" t="s">
        <v>843</v>
      </c>
      <c r="T17" s="5" t="str">
        <f t="shared" si="1"/>
        <v>Nivel 1; A</v>
      </c>
      <c r="U17" s="5" t="str">
        <f t="shared" si="2"/>
        <v>Nivel 2,A</v>
      </c>
      <c r="V17" s="5" t="str">
        <f t="shared" si="3"/>
        <v>Correctivo Regular</v>
      </c>
      <c r="W17" s="5"/>
      <c r="X17" s="5">
        <f t="shared" si="4"/>
        <v>12</v>
      </c>
      <c r="Y17">
        <f t="shared" si="5"/>
        <v>18901.81477627471</v>
      </c>
    </row>
    <row r="18" spans="1:25" hidden="1" x14ac:dyDescent="0.25">
      <c r="A18" s="234" t="s">
        <v>865</v>
      </c>
      <c r="B18" s="223" t="s">
        <v>612</v>
      </c>
      <c r="C18" s="224">
        <v>0</v>
      </c>
      <c r="D18" s="224"/>
      <c r="E18" s="224"/>
      <c r="F18" s="224"/>
      <c r="G18" s="224"/>
      <c r="H18" s="224"/>
      <c r="I18" s="224"/>
      <c r="J18" s="224"/>
      <c r="K18" s="224"/>
      <c r="L18" s="248"/>
      <c r="M18" s="224"/>
      <c r="N18" s="224"/>
      <c r="O18" s="224"/>
      <c r="P18" s="224"/>
      <c r="Q18" s="224"/>
      <c r="R18" s="232"/>
      <c r="S18" s="5"/>
      <c r="T18" s="234" t="str">
        <f t="shared" si="1"/>
        <v xml:space="preserve">; </v>
      </c>
      <c r="U18" s="234"/>
      <c r="V18" s="234">
        <f t="shared" si="3"/>
        <v>0</v>
      </c>
      <c r="W18" s="234"/>
      <c r="X18" s="234"/>
      <c r="Y18">
        <f t="shared" si="5"/>
        <v>0</v>
      </c>
    </row>
    <row r="19" spans="1:25" x14ac:dyDescent="0.25">
      <c r="A19" s="5" t="s">
        <v>866</v>
      </c>
      <c r="B19" s="5" t="s">
        <v>867</v>
      </c>
      <c r="C19" s="5" t="s">
        <v>837</v>
      </c>
      <c r="D19" s="6" t="s">
        <v>831</v>
      </c>
      <c r="E19" s="235">
        <v>3.5</v>
      </c>
      <c r="F19" s="235">
        <v>3</v>
      </c>
      <c r="G19" s="6">
        <f>+F19*E19</f>
        <v>10.5</v>
      </c>
      <c r="H19" s="195" t="s">
        <v>846</v>
      </c>
      <c r="I19" s="6">
        <v>0</v>
      </c>
      <c r="J19" s="6">
        <v>0</v>
      </c>
      <c r="K19" s="6">
        <v>0</v>
      </c>
      <c r="L19" s="195" t="str">
        <f t="shared" si="6"/>
        <v>Nivel 1</v>
      </c>
      <c r="M19" s="198">
        <v>2</v>
      </c>
      <c r="N19" s="6" t="s">
        <v>956</v>
      </c>
      <c r="O19" s="6" t="s">
        <v>847</v>
      </c>
      <c r="P19" s="197" t="s">
        <v>837</v>
      </c>
      <c r="Q19" s="227">
        <v>1</v>
      </c>
      <c r="R19" s="6" t="s">
        <v>843</v>
      </c>
      <c r="S19" s="6" t="s">
        <v>843</v>
      </c>
      <c r="T19" s="5" t="str">
        <f t="shared" si="1"/>
        <v>Nivel 1; A</v>
      </c>
      <c r="U19" s="5" t="str">
        <f t="shared" si="2"/>
        <v>Nivel 2,A</v>
      </c>
      <c r="V19" s="5" t="str">
        <f t="shared" si="3"/>
        <v>Correctivo Regular</v>
      </c>
      <c r="W19" s="5"/>
      <c r="X19" s="5">
        <f t="shared" si="4"/>
        <v>10.5</v>
      </c>
      <c r="Y19">
        <f t="shared" si="5"/>
        <v>19316.516389177938</v>
      </c>
    </row>
    <row r="20" spans="1:25" hidden="1" x14ac:dyDescent="0.25">
      <c r="A20" s="234" t="s">
        <v>868</v>
      </c>
      <c r="B20" s="223" t="s">
        <v>869</v>
      </c>
      <c r="C20" s="224">
        <v>0</v>
      </c>
      <c r="D20" s="224"/>
      <c r="E20" s="224"/>
      <c r="F20" s="224"/>
      <c r="G20" s="224"/>
      <c r="H20" s="224"/>
      <c r="I20" s="224"/>
      <c r="J20" s="224"/>
      <c r="K20" s="224"/>
      <c r="L20" s="248"/>
      <c r="M20" s="224"/>
      <c r="N20" s="224"/>
      <c r="O20" s="224"/>
      <c r="P20" s="224"/>
      <c r="Q20" s="224"/>
      <c r="R20" s="232"/>
      <c r="S20" s="5"/>
      <c r="T20" s="234" t="str">
        <f t="shared" si="1"/>
        <v xml:space="preserve">; </v>
      </c>
      <c r="U20" s="234"/>
      <c r="V20" s="234">
        <f t="shared" si="3"/>
        <v>0</v>
      </c>
      <c r="W20" s="234"/>
      <c r="X20" s="234"/>
      <c r="Y20">
        <f t="shared" si="5"/>
        <v>0</v>
      </c>
    </row>
    <row r="21" spans="1:25" hidden="1" x14ac:dyDescent="0.25">
      <c r="A21" s="5" t="s">
        <v>870</v>
      </c>
      <c r="B21" s="5" t="s">
        <v>871</v>
      </c>
      <c r="C21" s="5">
        <v>0</v>
      </c>
      <c r="D21" s="6" t="s">
        <v>831</v>
      </c>
      <c r="E21" s="235">
        <v>3.5</v>
      </c>
      <c r="F21" s="235">
        <v>10</v>
      </c>
      <c r="G21" s="6">
        <f t="shared" ref="G21:G32" si="7">+F21*E21</f>
        <v>35</v>
      </c>
      <c r="H21" s="195" t="s">
        <v>842</v>
      </c>
      <c r="I21" s="6">
        <v>19</v>
      </c>
      <c r="J21" s="6">
        <v>609</v>
      </c>
      <c r="K21" s="6">
        <v>788</v>
      </c>
      <c r="L21" s="195" t="str">
        <f t="shared" si="6"/>
        <v>Nivel 2</v>
      </c>
      <c r="M21" s="195">
        <v>3</v>
      </c>
      <c r="N21" s="6" t="s">
        <v>956</v>
      </c>
      <c r="O21" s="6">
        <v>550</v>
      </c>
      <c r="P21" s="197"/>
      <c r="Q21" s="227">
        <v>550</v>
      </c>
      <c r="R21" s="6" t="s">
        <v>843</v>
      </c>
      <c r="S21" s="6" t="s">
        <v>843</v>
      </c>
      <c r="T21" s="5" t="str">
        <f t="shared" si="1"/>
        <v>Nivel 2; A</v>
      </c>
      <c r="U21" s="5" t="str">
        <f t="shared" si="2"/>
        <v>Nivel 3,A</v>
      </c>
      <c r="V21" s="5" t="str">
        <f t="shared" si="3"/>
        <v>Correctivo Especial</v>
      </c>
      <c r="W21" s="5"/>
      <c r="X21" s="5">
        <f t="shared" si="4"/>
        <v>19250</v>
      </c>
      <c r="Y21">
        <f t="shared" si="5"/>
        <v>288228715.28999996</v>
      </c>
    </row>
    <row r="22" spans="1:25" ht="15.75" x14ac:dyDescent="0.25">
      <c r="A22" s="5" t="s">
        <v>873</v>
      </c>
      <c r="B22" s="199" t="s">
        <v>874</v>
      </c>
      <c r="C22" s="199">
        <v>0</v>
      </c>
      <c r="D22" s="6" t="s">
        <v>872</v>
      </c>
      <c r="E22" s="235">
        <v>3.5</v>
      </c>
      <c r="F22" s="235">
        <v>2</v>
      </c>
      <c r="G22" s="6">
        <f t="shared" si="7"/>
        <v>7</v>
      </c>
      <c r="H22" s="195" t="s">
        <v>846</v>
      </c>
      <c r="I22" s="6">
        <v>0</v>
      </c>
      <c r="J22" s="6">
        <v>0</v>
      </c>
      <c r="K22" s="6">
        <v>181</v>
      </c>
      <c r="L22" s="195" t="str">
        <f t="shared" si="6"/>
        <v>Nivel 1</v>
      </c>
      <c r="M22" s="195">
        <v>2</v>
      </c>
      <c r="N22" s="6" t="s">
        <v>956</v>
      </c>
      <c r="O22" s="196">
        <v>150</v>
      </c>
      <c r="P22" s="197"/>
      <c r="Q22" s="226">
        <v>150</v>
      </c>
      <c r="R22" s="6" t="s">
        <v>843</v>
      </c>
      <c r="S22" s="6" t="s">
        <v>843</v>
      </c>
      <c r="T22" s="5" t="str">
        <f t="shared" si="1"/>
        <v>Nivel 1; A</v>
      </c>
      <c r="U22" s="5" t="str">
        <f t="shared" si="2"/>
        <v>Nivel 2,A</v>
      </c>
      <c r="V22" s="5" t="str">
        <f t="shared" si="3"/>
        <v>Correctivo Regular</v>
      </c>
      <c r="W22" s="5"/>
      <c r="X22" s="5">
        <f t="shared" si="4"/>
        <v>1050</v>
      </c>
      <c r="Y22">
        <f t="shared" si="5"/>
        <v>810929.29864724248</v>
      </c>
    </row>
    <row r="23" spans="1:25" x14ac:dyDescent="0.25">
      <c r="A23" s="199" t="s">
        <v>875</v>
      </c>
      <c r="B23" s="199" t="s">
        <v>876</v>
      </c>
      <c r="C23" s="199" t="s">
        <v>850</v>
      </c>
      <c r="D23" s="200" t="s">
        <v>831</v>
      </c>
      <c r="E23" s="235">
        <v>0.5</v>
      </c>
      <c r="F23" s="235">
        <v>2</v>
      </c>
      <c r="G23" s="6">
        <f t="shared" si="7"/>
        <v>1</v>
      </c>
      <c r="H23" s="198" t="s">
        <v>846</v>
      </c>
      <c r="I23" s="6">
        <v>0</v>
      </c>
      <c r="J23" s="6">
        <v>0</v>
      </c>
      <c r="K23" s="6">
        <v>0</v>
      </c>
      <c r="L23" s="195" t="str">
        <f t="shared" si="6"/>
        <v>Nivel 1</v>
      </c>
      <c r="M23" s="195">
        <v>1</v>
      </c>
      <c r="N23" s="6" t="s">
        <v>957</v>
      </c>
      <c r="O23" s="6" t="s">
        <v>847</v>
      </c>
      <c r="P23" s="200" t="s">
        <v>850</v>
      </c>
      <c r="Q23" s="227">
        <v>1</v>
      </c>
      <c r="R23" s="6" t="s">
        <v>843</v>
      </c>
      <c r="S23" s="6" t="s">
        <v>843</v>
      </c>
      <c r="T23" s="5" t="str">
        <f t="shared" si="1"/>
        <v>Nivel 1; A</v>
      </c>
      <c r="U23" s="5" t="str">
        <f t="shared" si="2"/>
        <v>Nivel 1,A</v>
      </c>
      <c r="V23" s="5" t="str">
        <f t="shared" si="3"/>
        <v>Correctivo Regular</v>
      </c>
      <c r="W23" s="5"/>
      <c r="X23" s="5">
        <f t="shared" si="4"/>
        <v>1</v>
      </c>
      <c r="Y23">
        <f t="shared" si="5"/>
        <v>22047.459937565032</v>
      </c>
    </row>
    <row r="24" spans="1:25" x14ac:dyDescent="0.25">
      <c r="A24" s="199" t="s">
        <v>877</v>
      </c>
      <c r="B24" s="199" t="s">
        <v>878</v>
      </c>
      <c r="C24" s="199" t="s">
        <v>837</v>
      </c>
      <c r="D24" s="200" t="s">
        <v>831</v>
      </c>
      <c r="E24" s="235">
        <v>1</v>
      </c>
      <c r="F24" s="235">
        <v>2</v>
      </c>
      <c r="G24" s="6">
        <f t="shared" si="7"/>
        <v>2</v>
      </c>
      <c r="H24" s="198" t="s">
        <v>846</v>
      </c>
      <c r="I24" s="6">
        <v>0</v>
      </c>
      <c r="J24" s="6">
        <v>0</v>
      </c>
      <c r="K24" s="6">
        <v>0</v>
      </c>
      <c r="L24" s="195" t="str">
        <f t="shared" si="6"/>
        <v>Nivel 1</v>
      </c>
      <c r="M24" s="195">
        <v>1</v>
      </c>
      <c r="N24" s="6" t="s">
        <v>956</v>
      </c>
      <c r="O24" s="6" t="s">
        <v>847</v>
      </c>
      <c r="P24" s="197" t="s">
        <v>837</v>
      </c>
      <c r="Q24" s="227">
        <v>1</v>
      </c>
      <c r="R24" s="6" t="s">
        <v>860</v>
      </c>
      <c r="S24" s="6" t="s">
        <v>860</v>
      </c>
      <c r="T24" s="5" t="str">
        <f t="shared" si="1"/>
        <v>Nivel 1; B</v>
      </c>
      <c r="U24" s="5" t="str">
        <f t="shared" si="2"/>
        <v>Nivel 1,B</v>
      </c>
      <c r="V24" s="5" t="str">
        <f t="shared" si="3"/>
        <v>Correctivo Regular</v>
      </c>
      <c r="W24" s="5"/>
      <c r="X24" s="5">
        <f t="shared" si="4"/>
        <v>2</v>
      </c>
      <c r="Y24">
        <f t="shared" si="5"/>
        <v>21751.492195629547</v>
      </c>
    </row>
    <row r="25" spans="1:25" ht="15.75" x14ac:dyDescent="0.25">
      <c r="A25" s="199" t="s">
        <v>879</v>
      </c>
      <c r="B25" s="199" t="s">
        <v>880</v>
      </c>
      <c r="C25" s="199" t="s">
        <v>850</v>
      </c>
      <c r="D25" s="200" t="s">
        <v>831</v>
      </c>
      <c r="E25" s="235">
        <v>1</v>
      </c>
      <c r="F25" s="235">
        <v>2</v>
      </c>
      <c r="G25" s="6">
        <f t="shared" si="7"/>
        <v>2</v>
      </c>
      <c r="H25" s="198" t="s">
        <v>846</v>
      </c>
      <c r="I25" s="200">
        <v>0</v>
      </c>
      <c r="J25" s="200">
        <v>10</v>
      </c>
      <c r="K25" s="200">
        <v>0</v>
      </c>
      <c r="L25" s="195" t="str">
        <f t="shared" si="6"/>
        <v>Nivel 1</v>
      </c>
      <c r="M25" s="198">
        <v>1</v>
      </c>
      <c r="N25" s="200" t="s">
        <v>956</v>
      </c>
      <c r="O25" s="202">
        <v>4</v>
      </c>
      <c r="P25" s="200" t="s">
        <v>850</v>
      </c>
      <c r="Q25" s="228">
        <v>4</v>
      </c>
      <c r="R25" s="6" t="s">
        <v>843</v>
      </c>
      <c r="S25" s="6" t="s">
        <v>860</v>
      </c>
      <c r="T25" s="5" t="str">
        <f t="shared" si="1"/>
        <v>Nivel 1; A</v>
      </c>
      <c r="U25" s="5" t="str">
        <f t="shared" si="2"/>
        <v>Nivel 1,A</v>
      </c>
      <c r="V25" s="5" t="str">
        <f t="shared" si="3"/>
        <v>Correctivo Regular</v>
      </c>
      <c r="W25" s="5"/>
      <c r="X25" s="5">
        <f t="shared" si="4"/>
        <v>8</v>
      </c>
      <c r="Y25">
        <f t="shared" si="5"/>
        <v>20017.685744016646</v>
      </c>
    </row>
    <row r="26" spans="1:25" ht="15.75" hidden="1" x14ac:dyDescent="0.25">
      <c r="A26" s="5" t="s">
        <v>881</v>
      </c>
      <c r="B26" s="5" t="s">
        <v>882</v>
      </c>
      <c r="C26" s="5">
        <v>0</v>
      </c>
      <c r="D26" s="6" t="s">
        <v>831</v>
      </c>
      <c r="E26" s="235">
        <v>2.5</v>
      </c>
      <c r="F26" s="235">
        <v>5</v>
      </c>
      <c r="G26" s="6">
        <f t="shared" si="7"/>
        <v>12.5</v>
      </c>
      <c r="H26" s="195" t="s">
        <v>842</v>
      </c>
      <c r="I26" s="6">
        <v>4</v>
      </c>
      <c r="J26" s="6">
        <v>5</v>
      </c>
      <c r="K26" s="6">
        <v>4</v>
      </c>
      <c r="L26" s="195" t="str">
        <f t="shared" si="6"/>
        <v>Nivel 2</v>
      </c>
      <c r="M26" s="195">
        <v>3</v>
      </c>
      <c r="N26" s="6" t="s">
        <v>957</v>
      </c>
      <c r="O26" s="196">
        <v>10</v>
      </c>
      <c r="P26" s="197"/>
      <c r="Q26" s="226">
        <v>10</v>
      </c>
      <c r="R26" s="6" t="s">
        <v>843</v>
      </c>
      <c r="S26" s="6" t="s">
        <v>843</v>
      </c>
      <c r="T26" s="5" t="str">
        <f t="shared" si="1"/>
        <v>Nivel 2; A</v>
      </c>
      <c r="U26" s="5" t="str">
        <f t="shared" si="2"/>
        <v>Nivel 3,A</v>
      </c>
      <c r="V26" s="5" t="str">
        <f t="shared" si="3"/>
        <v>Correctivo Especial</v>
      </c>
      <c r="W26" s="5"/>
      <c r="X26" s="5">
        <f t="shared" si="4"/>
        <v>125</v>
      </c>
      <c r="Y26">
        <f t="shared" si="5"/>
        <v>4612615.2899999991</v>
      </c>
    </row>
    <row r="27" spans="1:25" x14ac:dyDescent="0.25">
      <c r="A27" s="199" t="s">
        <v>883</v>
      </c>
      <c r="B27" s="199" t="s">
        <v>884</v>
      </c>
      <c r="C27" s="199" t="s">
        <v>850</v>
      </c>
      <c r="D27" s="6" t="s">
        <v>831</v>
      </c>
      <c r="E27" s="235">
        <v>0.5</v>
      </c>
      <c r="F27" s="235">
        <v>2</v>
      </c>
      <c r="G27" s="6">
        <f t="shared" si="7"/>
        <v>1</v>
      </c>
      <c r="H27" s="198" t="s">
        <v>846</v>
      </c>
      <c r="I27" s="6">
        <v>0</v>
      </c>
      <c r="J27" s="6">
        <v>0</v>
      </c>
      <c r="K27" s="6">
        <v>0</v>
      </c>
      <c r="L27" s="195" t="str">
        <f t="shared" si="6"/>
        <v>Nivel 1</v>
      </c>
      <c r="M27" s="195">
        <v>1</v>
      </c>
      <c r="N27" s="6" t="s">
        <v>957</v>
      </c>
      <c r="O27" s="6" t="s">
        <v>847</v>
      </c>
      <c r="P27" s="200" t="s">
        <v>850</v>
      </c>
      <c r="Q27" s="227">
        <v>1</v>
      </c>
      <c r="R27" s="6" t="s">
        <v>843</v>
      </c>
      <c r="S27" s="6" t="s">
        <v>843</v>
      </c>
      <c r="T27" s="5" t="str">
        <f t="shared" si="1"/>
        <v>Nivel 1; A</v>
      </c>
      <c r="U27" s="5" t="str">
        <f t="shared" si="2"/>
        <v>Nivel 1,A</v>
      </c>
      <c r="V27" s="5" t="str">
        <f t="shared" si="3"/>
        <v>Correctivo Regular</v>
      </c>
      <c r="W27" s="5"/>
      <c r="X27" s="5">
        <f t="shared" si="4"/>
        <v>1</v>
      </c>
      <c r="Y27">
        <f t="shared" si="5"/>
        <v>22047.459937565032</v>
      </c>
    </row>
    <row r="28" spans="1:25" x14ac:dyDescent="0.25">
      <c r="A28" s="199" t="s">
        <v>885</v>
      </c>
      <c r="B28" s="199" t="s">
        <v>886</v>
      </c>
      <c r="C28" s="199" t="s">
        <v>837</v>
      </c>
      <c r="D28" s="6" t="s">
        <v>831</v>
      </c>
      <c r="E28" s="235">
        <v>8</v>
      </c>
      <c r="F28" s="235">
        <v>10</v>
      </c>
      <c r="G28" s="6">
        <f t="shared" si="7"/>
        <v>80</v>
      </c>
      <c r="H28" s="198" t="s">
        <v>846</v>
      </c>
      <c r="I28" s="6">
        <v>0</v>
      </c>
      <c r="J28" s="6">
        <v>0</v>
      </c>
      <c r="K28" s="6">
        <v>0</v>
      </c>
      <c r="L28" s="195" t="str">
        <f t="shared" si="6"/>
        <v>Nivel 1</v>
      </c>
      <c r="M28" s="195">
        <v>2</v>
      </c>
      <c r="N28" s="6" t="s">
        <v>956</v>
      </c>
      <c r="O28" s="6" t="s">
        <v>847</v>
      </c>
      <c r="P28" s="197" t="s">
        <v>837</v>
      </c>
      <c r="Q28" s="227">
        <v>1</v>
      </c>
      <c r="R28" s="6" t="s">
        <v>843</v>
      </c>
      <c r="S28" s="6" t="s">
        <v>843</v>
      </c>
      <c r="T28" s="5" t="str">
        <f t="shared" si="1"/>
        <v>Nivel 1; A</v>
      </c>
      <c r="U28" s="5" t="str">
        <f t="shared" si="2"/>
        <v>Nivel 2,A</v>
      </c>
      <c r="V28" s="5" t="str">
        <f t="shared" si="3"/>
        <v>Correctivo Regular</v>
      </c>
      <c r="W28" s="5"/>
      <c r="X28" s="5">
        <f t="shared" si="4"/>
        <v>80</v>
      </c>
      <c r="Y28">
        <f t="shared" si="5"/>
        <v>4828.0083246618087</v>
      </c>
    </row>
    <row r="29" spans="1:25" x14ac:dyDescent="0.25">
      <c r="A29" s="199" t="s">
        <v>887</v>
      </c>
      <c r="B29" s="199" t="s">
        <v>888</v>
      </c>
      <c r="C29" s="199" t="s">
        <v>850</v>
      </c>
      <c r="D29" s="6" t="s">
        <v>831</v>
      </c>
      <c r="E29" s="235">
        <v>1</v>
      </c>
      <c r="F29" s="235">
        <v>1</v>
      </c>
      <c r="G29" s="6">
        <f t="shared" si="7"/>
        <v>1</v>
      </c>
      <c r="H29" s="198" t="s">
        <v>846</v>
      </c>
      <c r="I29" s="6">
        <v>0</v>
      </c>
      <c r="J29" s="6">
        <v>0</v>
      </c>
      <c r="K29" s="6">
        <v>0</v>
      </c>
      <c r="L29" s="195" t="str">
        <f t="shared" si="6"/>
        <v>Nivel 1</v>
      </c>
      <c r="M29" s="195">
        <v>1</v>
      </c>
      <c r="N29" s="6" t="s">
        <v>957</v>
      </c>
      <c r="O29" s="6" t="s">
        <v>847</v>
      </c>
      <c r="P29" s="200" t="s">
        <v>850</v>
      </c>
      <c r="Q29" s="227">
        <v>1</v>
      </c>
      <c r="R29" s="6" t="s">
        <v>860</v>
      </c>
      <c r="S29" s="6" t="s">
        <v>860</v>
      </c>
      <c r="T29" s="5" t="str">
        <f t="shared" si="1"/>
        <v>Nivel 1; B</v>
      </c>
      <c r="U29" s="5" t="str">
        <f t="shared" si="2"/>
        <v>Nivel 1,B</v>
      </c>
      <c r="V29" s="5" t="str">
        <f t="shared" si="3"/>
        <v>Correctivo Regular</v>
      </c>
      <c r="W29" s="5"/>
      <c r="X29" s="5">
        <f t="shared" si="4"/>
        <v>1</v>
      </c>
      <c r="Y29">
        <f t="shared" si="5"/>
        <v>22047.459937565032</v>
      </c>
    </row>
    <row r="30" spans="1:25" x14ac:dyDescent="0.25">
      <c r="A30" s="199" t="s">
        <v>889</v>
      </c>
      <c r="B30" s="199" t="s">
        <v>890</v>
      </c>
      <c r="C30" s="199" t="s">
        <v>850</v>
      </c>
      <c r="D30" s="6" t="s">
        <v>831</v>
      </c>
      <c r="E30" s="235">
        <v>1</v>
      </c>
      <c r="F30" s="235">
        <v>1</v>
      </c>
      <c r="G30" s="6">
        <f t="shared" si="7"/>
        <v>1</v>
      </c>
      <c r="H30" s="198" t="s">
        <v>846</v>
      </c>
      <c r="I30" s="6">
        <v>0</v>
      </c>
      <c r="J30" s="6">
        <v>0</v>
      </c>
      <c r="K30" s="6">
        <v>0</v>
      </c>
      <c r="L30" s="195" t="str">
        <f t="shared" si="6"/>
        <v>Nivel 1</v>
      </c>
      <c r="M30" s="195">
        <v>2</v>
      </c>
      <c r="N30" s="6" t="s">
        <v>957</v>
      </c>
      <c r="O30" s="6" t="s">
        <v>847</v>
      </c>
      <c r="P30" s="200" t="s">
        <v>850</v>
      </c>
      <c r="Q30" s="227">
        <v>1</v>
      </c>
      <c r="R30" s="6" t="s">
        <v>860</v>
      </c>
      <c r="S30" s="6" t="s">
        <v>860</v>
      </c>
      <c r="T30" s="5" t="str">
        <f t="shared" si="1"/>
        <v>Nivel 1; B</v>
      </c>
      <c r="U30" s="5" t="str">
        <f t="shared" si="2"/>
        <v>Nivel 2,B</v>
      </c>
      <c r="V30" s="5" t="str">
        <f t="shared" si="3"/>
        <v>Correctivo Regular</v>
      </c>
      <c r="W30" s="5"/>
      <c r="X30" s="5">
        <f t="shared" si="4"/>
        <v>1</v>
      </c>
      <c r="Y30">
        <f t="shared" si="5"/>
        <v>22047.459937565032</v>
      </c>
    </row>
    <row r="31" spans="1:25" ht="15.75" x14ac:dyDescent="0.25">
      <c r="A31" s="5" t="s">
        <v>891</v>
      </c>
      <c r="B31" s="199" t="s">
        <v>892</v>
      </c>
      <c r="C31" s="199">
        <v>0</v>
      </c>
      <c r="D31" s="6" t="s">
        <v>831</v>
      </c>
      <c r="E31" s="235">
        <v>1</v>
      </c>
      <c r="F31" s="235">
        <v>2</v>
      </c>
      <c r="G31" s="6">
        <f t="shared" si="7"/>
        <v>2</v>
      </c>
      <c r="H31" s="195" t="s">
        <v>846</v>
      </c>
      <c r="I31" s="6">
        <v>28</v>
      </c>
      <c r="J31" s="6">
        <v>25</v>
      </c>
      <c r="K31" s="6">
        <v>16</v>
      </c>
      <c r="L31" s="195" t="str">
        <f t="shared" si="6"/>
        <v>Nivel 1</v>
      </c>
      <c r="M31" s="195">
        <v>2</v>
      </c>
      <c r="N31" s="6" t="s">
        <v>956</v>
      </c>
      <c r="O31" s="196">
        <v>24</v>
      </c>
      <c r="P31" s="197"/>
      <c r="Q31" s="226">
        <v>24</v>
      </c>
      <c r="R31" s="6" t="s">
        <v>860</v>
      </c>
      <c r="S31" s="6" t="s">
        <v>860</v>
      </c>
      <c r="T31" s="5" t="str">
        <f t="shared" si="1"/>
        <v>Nivel 1; B</v>
      </c>
      <c r="U31" s="5" t="str">
        <f t="shared" si="2"/>
        <v>Nivel 2,B</v>
      </c>
      <c r="V31" s="5" t="str">
        <f t="shared" si="3"/>
        <v>Correctivo Regular</v>
      </c>
      <c r="W31" s="5"/>
      <c r="X31" s="5">
        <f t="shared" si="4"/>
        <v>48</v>
      </c>
      <c r="Y31">
        <f t="shared" si="5"/>
        <v>10298.976066597292</v>
      </c>
    </row>
    <row r="32" spans="1:25" hidden="1" x14ac:dyDescent="0.25">
      <c r="A32" s="5" t="s">
        <v>893</v>
      </c>
      <c r="B32" s="199" t="s">
        <v>894</v>
      </c>
      <c r="C32" s="199">
        <v>0</v>
      </c>
      <c r="D32" s="6" t="s">
        <v>872</v>
      </c>
      <c r="E32" s="235">
        <v>3.5</v>
      </c>
      <c r="F32" s="235">
        <v>6</v>
      </c>
      <c r="G32" s="6">
        <f t="shared" si="7"/>
        <v>21</v>
      </c>
      <c r="H32" s="198" t="s">
        <v>846</v>
      </c>
      <c r="I32" s="6">
        <v>0</v>
      </c>
      <c r="J32" s="6">
        <v>0</v>
      </c>
      <c r="K32" s="6">
        <v>0</v>
      </c>
      <c r="L32" s="195" t="str">
        <f t="shared" si="6"/>
        <v>Nivel 2</v>
      </c>
      <c r="M32" s="195">
        <v>3</v>
      </c>
      <c r="N32" s="6" t="s">
        <v>957</v>
      </c>
      <c r="O32" s="6">
        <v>100</v>
      </c>
      <c r="P32" s="6"/>
      <c r="Q32" s="227">
        <v>100</v>
      </c>
      <c r="R32" s="6" t="s">
        <v>843</v>
      </c>
      <c r="S32" s="6" t="s">
        <v>843</v>
      </c>
      <c r="T32" s="5" t="str">
        <f t="shared" si="1"/>
        <v>Nivel 2; A</v>
      </c>
      <c r="U32" s="5" t="str">
        <f t="shared" si="2"/>
        <v>Nivel 3,A</v>
      </c>
      <c r="V32" s="5" t="str">
        <f t="shared" si="3"/>
        <v>Correctivo Especial</v>
      </c>
      <c r="W32" s="5"/>
      <c r="X32" s="5">
        <f t="shared" si="4"/>
        <v>2100</v>
      </c>
      <c r="Y32">
        <f t="shared" si="5"/>
        <v>29825.289999999935</v>
      </c>
    </row>
    <row r="33" spans="1:25" hidden="1" x14ac:dyDescent="0.25">
      <c r="A33" s="234" t="s">
        <v>895</v>
      </c>
      <c r="B33" s="223" t="s">
        <v>896</v>
      </c>
      <c r="C33" s="224">
        <v>0</v>
      </c>
      <c r="D33" s="224"/>
      <c r="E33" s="224"/>
      <c r="F33" s="224"/>
      <c r="G33" s="224"/>
      <c r="H33" s="224"/>
      <c r="I33" s="224"/>
      <c r="J33" s="224"/>
      <c r="K33" s="224"/>
      <c r="L33" s="248"/>
      <c r="M33" s="224"/>
      <c r="N33" s="224"/>
      <c r="O33" s="224"/>
      <c r="P33" s="224"/>
      <c r="Q33" s="224"/>
      <c r="R33" s="232"/>
      <c r="S33" s="5"/>
      <c r="T33" s="234" t="str">
        <f t="shared" si="1"/>
        <v xml:space="preserve">; </v>
      </c>
      <c r="U33" s="234"/>
      <c r="V33" s="234">
        <f t="shared" si="3"/>
        <v>0</v>
      </c>
      <c r="W33" s="234"/>
      <c r="X33" s="234"/>
      <c r="Y33">
        <f t="shared" si="5"/>
        <v>0</v>
      </c>
    </row>
    <row r="34" spans="1:25" ht="15.75" x14ac:dyDescent="0.25">
      <c r="A34" s="5" t="s">
        <v>897</v>
      </c>
      <c r="B34" s="5" t="s">
        <v>898</v>
      </c>
      <c r="C34" s="5">
        <v>0</v>
      </c>
      <c r="D34" s="6" t="s">
        <v>872</v>
      </c>
      <c r="E34" s="235">
        <v>2</v>
      </c>
      <c r="F34" s="235">
        <v>2</v>
      </c>
      <c r="G34" s="6">
        <f t="shared" ref="G34:G41" si="8">+F34*E34</f>
        <v>4</v>
      </c>
      <c r="H34" s="195" t="s">
        <v>846</v>
      </c>
      <c r="I34" s="6">
        <v>0</v>
      </c>
      <c r="J34" s="6">
        <v>20</v>
      </c>
      <c r="K34" s="6">
        <v>0</v>
      </c>
      <c r="L34" s="195" t="str">
        <f t="shared" si="6"/>
        <v>Nivel 1</v>
      </c>
      <c r="M34" s="195">
        <v>1</v>
      </c>
      <c r="N34" s="6" t="s">
        <v>956</v>
      </c>
      <c r="O34" s="196">
        <v>20</v>
      </c>
      <c r="P34" s="197"/>
      <c r="Q34" s="226">
        <v>20</v>
      </c>
      <c r="R34" s="6" t="s">
        <v>860</v>
      </c>
      <c r="S34" s="6" t="s">
        <v>860</v>
      </c>
      <c r="T34" s="5" t="str">
        <f t="shared" si="1"/>
        <v>Nivel 1; B</v>
      </c>
      <c r="U34" s="5" t="str">
        <f t="shared" si="2"/>
        <v>Nivel 1,B</v>
      </c>
      <c r="V34" s="5" t="str">
        <f t="shared" si="3"/>
        <v>Correctivo Regular</v>
      </c>
      <c r="W34" s="5"/>
      <c r="X34" s="5">
        <f t="shared" si="4"/>
        <v>80</v>
      </c>
      <c r="Y34">
        <f t="shared" si="5"/>
        <v>4828.0083246618087</v>
      </c>
    </row>
    <row r="35" spans="1:25" ht="15.75" hidden="1" x14ac:dyDescent="0.25">
      <c r="A35" s="5" t="s">
        <v>899</v>
      </c>
      <c r="B35" s="5" t="s">
        <v>900</v>
      </c>
      <c r="C35" s="5" t="s">
        <v>837</v>
      </c>
      <c r="D35" s="6" t="s">
        <v>831</v>
      </c>
      <c r="E35" s="235">
        <v>3.5</v>
      </c>
      <c r="F35" s="235">
        <v>10</v>
      </c>
      <c r="G35" s="6">
        <f t="shared" si="8"/>
        <v>35</v>
      </c>
      <c r="H35" s="195" t="s">
        <v>842</v>
      </c>
      <c r="I35" s="6">
        <v>0</v>
      </c>
      <c r="J35" s="6">
        <v>10</v>
      </c>
      <c r="K35" s="6">
        <v>0</v>
      </c>
      <c r="L35" s="195" t="str">
        <f t="shared" si="6"/>
        <v>Nivel 2</v>
      </c>
      <c r="M35" s="195">
        <v>3</v>
      </c>
      <c r="N35" s="6" t="s">
        <v>956</v>
      </c>
      <c r="O35" s="196">
        <v>20</v>
      </c>
      <c r="P35" s="197"/>
      <c r="Q35" s="226">
        <v>20</v>
      </c>
      <c r="R35" s="6" t="s">
        <v>843</v>
      </c>
      <c r="S35" s="6" t="s">
        <v>843</v>
      </c>
      <c r="T35" s="5" t="str">
        <f t="shared" si="1"/>
        <v>Nivel 2; A</v>
      </c>
      <c r="U35" s="5" t="str">
        <f t="shared" si="2"/>
        <v>Nivel 3,A</v>
      </c>
      <c r="V35" s="5" t="str">
        <f t="shared" si="3"/>
        <v>Correctivo Especial</v>
      </c>
      <c r="W35" s="5"/>
      <c r="X35" s="5">
        <f t="shared" si="4"/>
        <v>700</v>
      </c>
      <c r="Y35">
        <f t="shared" si="5"/>
        <v>2473385.2899999996</v>
      </c>
    </row>
    <row r="36" spans="1:25" x14ac:dyDescent="0.25">
      <c r="A36" s="5" t="s">
        <v>901</v>
      </c>
      <c r="B36" s="199" t="s">
        <v>902</v>
      </c>
      <c r="C36" s="199" t="s">
        <v>837</v>
      </c>
      <c r="D36" s="215" t="s">
        <v>872</v>
      </c>
      <c r="E36" s="235">
        <v>2</v>
      </c>
      <c r="F36" s="235">
        <v>3</v>
      </c>
      <c r="G36" s="200">
        <f t="shared" si="8"/>
        <v>6</v>
      </c>
      <c r="H36" s="195" t="s">
        <v>846</v>
      </c>
      <c r="I36" s="6">
        <v>0</v>
      </c>
      <c r="J36" s="6">
        <v>0</v>
      </c>
      <c r="K36" s="6">
        <v>0</v>
      </c>
      <c r="L36" s="195" t="str">
        <f t="shared" si="6"/>
        <v>Nivel 1</v>
      </c>
      <c r="M36" s="195">
        <v>1</v>
      </c>
      <c r="N36" s="6" t="s">
        <v>956</v>
      </c>
      <c r="O36" s="6" t="s">
        <v>847</v>
      </c>
      <c r="P36" s="197" t="s">
        <v>837</v>
      </c>
      <c r="Q36" s="227">
        <v>1</v>
      </c>
      <c r="R36" s="6" t="s">
        <v>860</v>
      </c>
      <c r="S36" s="6" t="s">
        <v>860</v>
      </c>
      <c r="T36" s="5" t="str">
        <f t="shared" si="1"/>
        <v>Nivel 1; B</v>
      </c>
      <c r="U36" s="5" t="str">
        <f t="shared" si="2"/>
        <v>Nivel 1,B</v>
      </c>
      <c r="V36" s="5" t="str">
        <f t="shared" si="3"/>
        <v>Correctivo Regular</v>
      </c>
      <c r="W36" s="5"/>
      <c r="X36" s="5">
        <f t="shared" si="4"/>
        <v>6</v>
      </c>
      <c r="Y36">
        <f t="shared" si="5"/>
        <v>20587.621227887612</v>
      </c>
    </row>
    <row r="37" spans="1:25" ht="15" customHeight="1" x14ac:dyDescent="0.25">
      <c r="A37" s="5" t="s">
        <v>903</v>
      </c>
      <c r="B37" s="204" t="s">
        <v>904</v>
      </c>
      <c r="C37" s="204">
        <v>0</v>
      </c>
      <c r="D37" s="6"/>
      <c r="E37" s="235"/>
      <c r="F37" s="235"/>
      <c r="G37" s="6">
        <f t="shared" si="8"/>
        <v>0</v>
      </c>
      <c r="H37" s="6"/>
      <c r="I37" s="6"/>
      <c r="J37" s="6"/>
      <c r="K37" s="6"/>
      <c r="L37" s="195" t="str">
        <f t="shared" si="6"/>
        <v>Nivel 1</v>
      </c>
      <c r="M37" s="195"/>
      <c r="N37" s="6"/>
      <c r="O37" s="6"/>
      <c r="P37" s="6"/>
      <c r="Q37" s="227"/>
      <c r="R37" s="6"/>
      <c r="S37" s="6"/>
      <c r="T37" s="5" t="str">
        <f t="shared" si="1"/>
        <v xml:space="preserve">Nivel 1; </v>
      </c>
      <c r="U37" s="5" t="str">
        <f t="shared" si="2"/>
        <v>Nivel ,</v>
      </c>
      <c r="V37" s="5" t="str">
        <f t="shared" si="3"/>
        <v>Correctivo Regular</v>
      </c>
      <c r="W37" s="5"/>
      <c r="X37" s="5">
        <f t="shared" si="4"/>
        <v>0</v>
      </c>
      <c r="Y37">
        <f t="shared" si="5"/>
        <v>22345.427679500517</v>
      </c>
    </row>
    <row r="38" spans="1:25" ht="15" customHeight="1" x14ac:dyDescent="0.25">
      <c r="A38" s="5" t="s">
        <v>905</v>
      </c>
      <c r="B38" s="204" t="s">
        <v>906</v>
      </c>
      <c r="C38" s="204">
        <v>0</v>
      </c>
      <c r="D38" s="6"/>
      <c r="E38" s="235"/>
      <c r="F38" s="235"/>
      <c r="G38" s="6">
        <f t="shared" si="8"/>
        <v>0</v>
      </c>
      <c r="H38" s="6"/>
      <c r="I38" s="6"/>
      <c r="J38" s="6"/>
      <c r="K38" s="6"/>
      <c r="L38" s="195" t="str">
        <f t="shared" si="6"/>
        <v>Nivel 1</v>
      </c>
      <c r="M38" s="195"/>
      <c r="N38" s="6"/>
      <c r="O38" s="6"/>
      <c r="P38" s="6"/>
      <c r="Q38" s="227"/>
      <c r="R38" s="6"/>
      <c r="S38" s="6"/>
      <c r="T38" s="5" t="str">
        <f t="shared" si="1"/>
        <v xml:space="preserve">Nivel 1; </v>
      </c>
      <c r="U38" s="5" t="str">
        <f t="shared" si="2"/>
        <v>Nivel ,</v>
      </c>
      <c r="V38" s="5" t="str">
        <f t="shared" si="3"/>
        <v>Correctivo Regular</v>
      </c>
      <c r="W38" s="5"/>
      <c r="X38" s="5">
        <f t="shared" si="4"/>
        <v>0</v>
      </c>
      <c r="Y38">
        <f t="shared" si="5"/>
        <v>22345.427679500517</v>
      </c>
    </row>
    <row r="39" spans="1:25" ht="15" customHeight="1" x14ac:dyDescent="0.25">
      <c r="A39" s="5" t="s">
        <v>907</v>
      </c>
      <c r="B39" s="204" t="s">
        <v>908</v>
      </c>
      <c r="C39" s="204">
        <v>0</v>
      </c>
      <c r="D39" s="6"/>
      <c r="E39" s="235"/>
      <c r="F39" s="235"/>
      <c r="G39" s="6">
        <f t="shared" si="8"/>
        <v>0</v>
      </c>
      <c r="H39" s="6"/>
      <c r="I39" s="6"/>
      <c r="J39" s="6"/>
      <c r="K39" s="6"/>
      <c r="L39" s="195" t="str">
        <f t="shared" si="6"/>
        <v>Nivel 1</v>
      </c>
      <c r="M39" s="195"/>
      <c r="N39" s="6"/>
      <c r="O39" s="6"/>
      <c r="P39" s="6"/>
      <c r="Q39" s="227"/>
      <c r="R39" s="6"/>
      <c r="S39" s="6"/>
      <c r="T39" s="5" t="str">
        <f t="shared" si="1"/>
        <v xml:space="preserve">Nivel 1; </v>
      </c>
      <c r="U39" s="5" t="str">
        <f t="shared" si="2"/>
        <v>Nivel ,</v>
      </c>
      <c r="V39" s="5" t="str">
        <f t="shared" si="3"/>
        <v>Correctivo Regular</v>
      </c>
      <c r="W39" s="5"/>
      <c r="X39" s="5">
        <f t="shared" si="4"/>
        <v>0</v>
      </c>
      <c r="Y39">
        <f t="shared" si="5"/>
        <v>22345.427679500517</v>
      </c>
    </row>
    <row r="40" spans="1:25" ht="15.75" x14ac:dyDescent="0.25">
      <c r="A40" s="5" t="s">
        <v>905</v>
      </c>
      <c r="B40" s="199" t="s">
        <v>909</v>
      </c>
      <c r="C40" s="199" t="s">
        <v>530</v>
      </c>
      <c r="D40" s="200" t="s">
        <v>831</v>
      </c>
      <c r="E40" s="235">
        <v>1</v>
      </c>
      <c r="F40" s="235">
        <v>2</v>
      </c>
      <c r="G40" s="200">
        <f t="shared" si="8"/>
        <v>2</v>
      </c>
      <c r="H40" s="195" t="s">
        <v>846</v>
      </c>
      <c r="I40" s="200">
        <v>0</v>
      </c>
      <c r="J40" s="200">
        <v>0</v>
      </c>
      <c r="K40" s="200">
        <v>1</v>
      </c>
      <c r="L40" s="195" t="str">
        <f t="shared" si="6"/>
        <v>Nivel 1</v>
      </c>
      <c r="M40" s="198">
        <v>1</v>
      </c>
      <c r="N40" s="200" t="s">
        <v>956</v>
      </c>
      <c r="O40" s="202">
        <v>15</v>
      </c>
      <c r="P40" s="6" t="s">
        <v>530</v>
      </c>
      <c r="Q40" s="228">
        <v>15</v>
      </c>
      <c r="R40" s="6" t="s">
        <v>843</v>
      </c>
      <c r="S40" s="6" t="s">
        <v>843</v>
      </c>
      <c r="T40" s="5" t="str">
        <f t="shared" si="1"/>
        <v>Nivel 1; A</v>
      </c>
      <c r="U40" s="5" t="str">
        <f t="shared" si="2"/>
        <v>Nivel 1,A</v>
      </c>
      <c r="V40" s="5" t="str">
        <f t="shared" si="3"/>
        <v>Correctivo Regular</v>
      </c>
      <c r="W40" s="5"/>
      <c r="X40" s="5">
        <f t="shared" si="4"/>
        <v>30</v>
      </c>
      <c r="Y40">
        <f t="shared" si="5"/>
        <v>14276.395421436</v>
      </c>
    </row>
    <row r="41" spans="1:25" x14ac:dyDescent="0.25">
      <c r="A41" s="5" t="s">
        <v>910</v>
      </c>
      <c r="B41" s="5" t="s">
        <v>911</v>
      </c>
      <c r="C41" s="5">
        <v>0</v>
      </c>
      <c r="D41" s="6" t="s">
        <v>872</v>
      </c>
      <c r="E41" s="235">
        <v>3.5</v>
      </c>
      <c r="F41" s="235">
        <v>6</v>
      </c>
      <c r="G41" s="6">
        <f t="shared" si="8"/>
        <v>21</v>
      </c>
      <c r="H41" s="198" t="s">
        <v>846</v>
      </c>
      <c r="I41" s="6">
        <v>0</v>
      </c>
      <c r="J41" s="6">
        <v>0</v>
      </c>
      <c r="K41" s="6">
        <v>0</v>
      </c>
      <c r="L41" s="195" t="str">
        <f t="shared" si="6"/>
        <v>Nivel 1</v>
      </c>
      <c r="M41" s="195">
        <v>2</v>
      </c>
      <c r="N41" s="6" t="s">
        <v>956</v>
      </c>
      <c r="O41" s="6">
        <v>100</v>
      </c>
      <c r="P41" s="6"/>
      <c r="Q41" s="227">
        <v>100</v>
      </c>
      <c r="R41" s="6" t="s">
        <v>843</v>
      </c>
      <c r="S41" s="6" t="s">
        <v>843</v>
      </c>
      <c r="T41" s="5" t="str">
        <f t="shared" si="1"/>
        <v>Nivel 1; A</v>
      </c>
      <c r="U41" s="5" t="str">
        <f t="shared" si="2"/>
        <v>Nivel 2,A</v>
      </c>
      <c r="V41" s="5" t="str">
        <f t="shared" si="3"/>
        <v>Correctivo Regular</v>
      </c>
      <c r="W41" s="5"/>
      <c r="X41" s="5">
        <f t="shared" si="4"/>
        <v>2100</v>
      </c>
      <c r="Y41">
        <f t="shared" si="5"/>
        <v>3804513.1696149842</v>
      </c>
    </row>
    <row r="42" spans="1:25" hidden="1" x14ac:dyDescent="0.25">
      <c r="A42" s="234" t="s">
        <v>912</v>
      </c>
      <c r="B42" s="223" t="s">
        <v>913</v>
      </c>
      <c r="C42" s="224">
        <v>0</v>
      </c>
      <c r="D42" s="224"/>
      <c r="E42" s="224"/>
      <c r="F42" s="224"/>
      <c r="G42" s="224"/>
      <c r="H42" s="224"/>
      <c r="I42" s="224"/>
      <c r="J42" s="224"/>
      <c r="K42" s="224"/>
      <c r="L42" s="248"/>
      <c r="M42" s="224"/>
      <c r="N42" s="224"/>
      <c r="O42" s="224"/>
      <c r="P42" s="224"/>
      <c r="Q42" s="224"/>
      <c r="R42" s="232"/>
      <c r="S42" s="5"/>
      <c r="T42" s="234" t="str">
        <f t="shared" si="1"/>
        <v xml:space="preserve">; </v>
      </c>
      <c r="U42" s="234"/>
      <c r="V42" s="234">
        <f t="shared" si="3"/>
        <v>0</v>
      </c>
      <c r="W42" s="234"/>
      <c r="X42" s="234"/>
      <c r="Y42">
        <f t="shared" si="5"/>
        <v>0</v>
      </c>
    </row>
    <row r="43" spans="1:25" ht="15.75" x14ac:dyDescent="0.25">
      <c r="A43" s="5" t="s">
        <v>914</v>
      </c>
      <c r="B43" s="5" t="s">
        <v>915</v>
      </c>
      <c r="C43" s="5">
        <v>0</v>
      </c>
      <c r="D43" s="215" t="s">
        <v>872</v>
      </c>
      <c r="E43" s="235">
        <v>1</v>
      </c>
      <c r="F43" s="235">
        <v>2</v>
      </c>
      <c r="G43" s="200">
        <f t="shared" ref="G43:G46" si="9">+F43*E43</f>
        <v>2</v>
      </c>
      <c r="H43" s="195" t="s">
        <v>846</v>
      </c>
      <c r="I43" s="6">
        <v>0</v>
      </c>
      <c r="J43" s="6">
        <v>33</v>
      </c>
      <c r="K43" s="6">
        <v>49</v>
      </c>
      <c r="L43" s="195" t="str">
        <f t="shared" si="6"/>
        <v>Nivel 1</v>
      </c>
      <c r="M43" s="195">
        <v>1</v>
      </c>
      <c r="N43" s="6" t="s">
        <v>956</v>
      </c>
      <c r="O43" s="196">
        <v>180</v>
      </c>
      <c r="P43" s="197"/>
      <c r="Q43" s="226">
        <v>180</v>
      </c>
      <c r="R43" s="6" t="s">
        <v>860</v>
      </c>
      <c r="S43" s="6" t="s">
        <v>860</v>
      </c>
      <c r="T43" s="5" t="str">
        <f t="shared" si="1"/>
        <v>Nivel 1; B</v>
      </c>
      <c r="U43" s="5" t="str">
        <f t="shared" si="2"/>
        <v>Nivel 1,B</v>
      </c>
      <c r="V43" s="5" t="str">
        <f t="shared" si="3"/>
        <v>Correctivo Regular</v>
      </c>
      <c r="W43" s="5"/>
      <c r="X43" s="5">
        <f>+Q43*G43</f>
        <v>360</v>
      </c>
      <c r="Y43">
        <f t="shared" si="5"/>
        <v>44317.040582726331</v>
      </c>
    </row>
    <row r="44" spans="1:25" ht="15.75" x14ac:dyDescent="0.25">
      <c r="A44" s="5" t="s">
        <v>916</v>
      </c>
      <c r="B44" s="5" t="s">
        <v>917</v>
      </c>
      <c r="C44" s="5">
        <v>0</v>
      </c>
      <c r="D44" s="215" t="s">
        <v>872</v>
      </c>
      <c r="E44" s="235">
        <v>1</v>
      </c>
      <c r="F44" s="235">
        <v>2</v>
      </c>
      <c r="G44" s="200">
        <f t="shared" si="9"/>
        <v>2</v>
      </c>
      <c r="H44" s="195" t="s">
        <v>846</v>
      </c>
      <c r="I44" s="6">
        <v>146</v>
      </c>
      <c r="J44" s="6">
        <v>164</v>
      </c>
      <c r="K44" s="6">
        <v>166</v>
      </c>
      <c r="L44" s="195" t="str">
        <f t="shared" si="6"/>
        <v>Nivel 1</v>
      </c>
      <c r="M44" s="195">
        <v>1</v>
      </c>
      <c r="N44" s="6" t="s">
        <v>956</v>
      </c>
      <c r="O44" s="196">
        <v>180</v>
      </c>
      <c r="P44" s="197"/>
      <c r="Q44" s="226">
        <v>180</v>
      </c>
      <c r="R44" s="6" t="s">
        <v>860</v>
      </c>
      <c r="S44" s="6" t="s">
        <v>860</v>
      </c>
      <c r="T44" s="5" t="str">
        <f t="shared" si="1"/>
        <v>Nivel 1; B</v>
      </c>
      <c r="U44" s="5" t="str">
        <f t="shared" si="2"/>
        <v>Nivel 1,B</v>
      </c>
      <c r="V44" s="5" t="str">
        <f t="shared" si="3"/>
        <v>Correctivo Regular</v>
      </c>
      <c r="W44" s="5"/>
      <c r="X44" s="5">
        <f t="shared" si="4"/>
        <v>360</v>
      </c>
      <c r="Y44">
        <f t="shared" si="5"/>
        <v>44317.040582726331</v>
      </c>
    </row>
    <row r="45" spans="1:25" x14ac:dyDescent="0.25">
      <c r="A45" s="5" t="s">
        <v>918</v>
      </c>
      <c r="B45" s="199" t="s">
        <v>919</v>
      </c>
      <c r="C45" s="199" t="s">
        <v>837</v>
      </c>
      <c r="D45" s="215" t="s">
        <v>872</v>
      </c>
      <c r="E45" s="235">
        <v>1</v>
      </c>
      <c r="F45" s="235">
        <v>2</v>
      </c>
      <c r="G45" s="200">
        <f t="shared" si="9"/>
        <v>2</v>
      </c>
      <c r="H45" s="195" t="s">
        <v>846</v>
      </c>
      <c r="I45" s="6">
        <v>0</v>
      </c>
      <c r="J45" s="6">
        <v>0</v>
      </c>
      <c r="K45" s="6">
        <v>0</v>
      </c>
      <c r="L45" s="195" t="str">
        <f t="shared" si="6"/>
        <v>Nivel 1</v>
      </c>
      <c r="M45" s="195">
        <v>1</v>
      </c>
      <c r="N45" s="6" t="s">
        <v>956</v>
      </c>
      <c r="O45" s="6" t="s">
        <v>847</v>
      </c>
      <c r="P45" s="197" t="s">
        <v>837</v>
      </c>
      <c r="Q45" s="227">
        <v>1</v>
      </c>
      <c r="R45" s="6" t="s">
        <v>860</v>
      </c>
      <c r="S45" s="6" t="s">
        <v>860</v>
      </c>
      <c r="T45" s="5" t="str">
        <f t="shared" si="1"/>
        <v>Nivel 1; B</v>
      </c>
      <c r="U45" s="5" t="str">
        <f t="shared" si="2"/>
        <v>Nivel 1,B</v>
      </c>
      <c r="V45" s="5" t="str">
        <f t="shared" si="3"/>
        <v>Correctivo Regular</v>
      </c>
      <c r="W45" s="5"/>
      <c r="X45" s="5">
        <f t="shared" si="4"/>
        <v>2</v>
      </c>
      <c r="Y45">
        <f t="shared" si="5"/>
        <v>21751.492195629547</v>
      </c>
    </row>
    <row r="46" spans="1:25" ht="15.75" x14ac:dyDescent="0.25">
      <c r="A46" s="5" t="s">
        <v>920</v>
      </c>
      <c r="B46" s="205" t="s">
        <v>921</v>
      </c>
      <c r="C46" s="205">
        <v>0</v>
      </c>
      <c r="D46" s="6" t="s">
        <v>831</v>
      </c>
      <c r="E46" s="235">
        <v>1</v>
      </c>
      <c r="F46" s="235">
        <v>2</v>
      </c>
      <c r="G46" s="6">
        <f t="shared" si="9"/>
        <v>2</v>
      </c>
      <c r="H46" s="195" t="s">
        <v>842</v>
      </c>
      <c r="I46" s="200">
        <v>17</v>
      </c>
      <c r="J46" s="200">
        <v>73</v>
      </c>
      <c r="K46" s="269">
        <v>350</v>
      </c>
      <c r="L46" s="195" t="str">
        <f t="shared" si="6"/>
        <v>Nivel 1</v>
      </c>
      <c r="M46" s="198">
        <v>2</v>
      </c>
      <c r="N46" s="200" t="s">
        <v>957</v>
      </c>
      <c r="O46" s="196">
        <v>180</v>
      </c>
      <c r="P46" s="197"/>
      <c r="Q46" s="226">
        <v>180</v>
      </c>
      <c r="R46" s="6" t="s">
        <v>843</v>
      </c>
      <c r="S46" s="6" t="s">
        <v>860</v>
      </c>
      <c r="T46" s="5" t="str">
        <f t="shared" si="1"/>
        <v>Nivel 1; A</v>
      </c>
      <c r="U46" s="5" t="str">
        <f t="shared" si="2"/>
        <v>Nivel 2,A</v>
      </c>
      <c r="V46" s="5" t="str">
        <f t="shared" si="3"/>
        <v>Correctivo Regular</v>
      </c>
      <c r="W46" s="5"/>
      <c r="X46" s="5">
        <f t="shared" si="4"/>
        <v>360</v>
      </c>
      <c r="Y46">
        <f t="shared" si="5"/>
        <v>44317.040582726331</v>
      </c>
    </row>
    <row r="47" spans="1:25" hidden="1" x14ac:dyDescent="0.25">
      <c r="A47" s="234" t="s">
        <v>922</v>
      </c>
      <c r="B47" s="223" t="s">
        <v>923</v>
      </c>
      <c r="C47" s="224">
        <v>0</v>
      </c>
      <c r="D47" s="224"/>
      <c r="E47" s="224"/>
      <c r="F47" s="224"/>
      <c r="G47" s="224"/>
      <c r="H47" s="224"/>
      <c r="I47" s="224"/>
      <c r="J47" s="224"/>
      <c r="K47" s="224"/>
      <c r="L47" s="248"/>
      <c r="M47" s="224"/>
      <c r="N47" s="224"/>
      <c r="O47" s="224"/>
      <c r="P47" s="224"/>
      <c r="Q47" s="224"/>
      <c r="R47" s="232"/>
      <c r="S47" s="5"/>
      <c r="T47" s="234" t="str">
        <f t="shared" si="1"/>
        <v xml:space="preserve">; </v>
      </c>
      <c r="U47" s="234"/>
      <c r="V47" s="234">
        <f t="shared" si="3"/>
        <v>0</v>
      </c>
      <c r="W47" s="234"/>
      <c r="X47" s="234"/>
      <c r="Y47">
        <f t="shared" si="5"/>
        <v>0</v>
      </c>
    </row>
    <row r="48" spans="1:25" x14ac:dyDescent="0.25">
      <c r="A48" s="5" t="s">
        <v>924</v>
      </c>
      <c r="B48" s="5" t="s">
        <v>925</v>
      </c>
      <c r="C48" s="5" t="s">
        <v>837</v>
      </c>
      <c r="D48" s="6" t="s">
        <v>831</v>
      </c>
      <c r="E48" s="235">
        <v>3.5</v>
      </c>
      <c r="F48" s="235">
        <v>6</v>
      </c>
      <c r="G48" s="6">
        <f t="shared" ref="G48:G52" si="10">+F48*E48</f>
        <v>21</v>
      </c>
      <c r="H48" s="195" t="s">
        <v>842</v>
      </c>
      <c r="I48" s="6">
        <v>0</v>
      </c>
      <c r="J48" s="6">
        <v>0</v>
      </c>
      <c r="K48" s="6">
        <v>0</v>
      </c>
      <c r="L48" s="195" t="str">
        <f t="shared" si="6"/>
        <v>Nivel 1</v>
      </c>
      <c r="M48" s="195">
        <v>2</v>
      </c>
      <c r="N48" s="6" t="s">
        <v>957</v>
      </c>
      <c r="O48" s="6" t="s">
        <v>847</v>
      </c>
      <c r="P48" s="197" t="s">
        <v>837</v>
      </c>
      <c r="Q48" s="227">
        <v>1</v>
      </c>
      <c r="R48" s="6" t="s">
        <v>843</v>
      </c>
      <c r="S48" s="6" t="s">
        <v>860</v>
      </c>
      <c r="T48" s="5" t="str">
        <f t="shared" si="1"/>
        <v>Nivel 1; A</v>
      </c>
      <c r="U48" s="5" t="str">
        <f t="shared" si="2"/>
        <v>Nivel 2,A</v>
      </c>
      <c r="V48" s="5" t="str">
        <f t="shared" si="3"/>
        <v>Correctivo Regular</v>
      </c>
      <c r="W48" s="5"/>
      <c r="X48" s="5">
        <f t="shared" si="4"/>
        <v>21</v>
      </c>
      <c r="Y48">
        <f t="shared" si="5"/>
        <v>16508.105098855354</v>
      </c>
    </row>
    <row r="49" spans="1:25" hidden="1" x14ac:dyDescent="0.25">
      <c r="A49" s="5" t="s">
        <v>926</v>
      </c>
      <c r="B49" s="5" t="s">
        <v>927</v>
      </c>
      <c r="C49" s="5" t="s">
        <v>837</v>
      </c>
      <c r="D49" s="6" t="s">
        <v>831</v>
      </c>
      <c r="E49" s="235">
        <v>4</v>
      </c>
      <c r="F49" s="235">
        <v>10</v>
      </c>
      <c r="G49" s="6">
        <f t="shared" si="10"/>
        <v>40</v>
      </c>
      <c r="H49" s="195" t="s">
        <v>842</v>
      </c>
      <c r="I49" s="6">
        <v>0</v>
      </c>
      <c r="J49" s="6">
        <v>0</v>
      </c>
      <c r="K49" s="6">
        <v>0</v>
      </c>
      <c r="L49" s="195" t="str">
        <f t="shared" si="6"/>
        <v>Nivel 2</v>
      </c>
      <c r="M49" s="195">
        <v>3</v>
      </c>
      <c r="N49" s="6" t="s">
        <v>957</v>
      </c>
      <c r="O49" s="6" t="s">
        <v>847</v>
      </c>
      <c r="P49" s="197" t="s">
        <v>837</v>
      </c>
      <c r="Q49" s="227">
        <v>1</v>
      </c>
      <c r="R49" s="6" t="s">
        <v>843</v>
      </c>
      <c r="S49" s="6" t="s">
        <v>860</v>
      </c>
      <c r="T49" s="5" t="str">
        <f t="shared" si="1"/>
        <v>Nivel 2; A</v>
      </c>
      <c r="U49" s="5" t="str">
        <f t="shared" si="2"/>
        <v>Nivel 3,A</v>
      </c>
      <c r="V49" s="5" t="str">
        <f t="shared" si="3"/>
        <v>Correctivo Especial</v>
      </c>
      <c r="W49" s="5"/>
      <c r="X49" s="5">
        <f t="shared" si="4"/>
        <v>40</v>
      </c>
      <c r="Y49">
        <f t="shared" si="5"/>
        <v>4984949.2899999991</v>
      </c>
    </row>
    <row r="50" spans="1:25" hidden="1" x14ac:dyDescent="0.25">
      <c r="A50" s="5" t="s">
        <v>928</v>
      </c>
      <c r="B50" s="5" t="s">
        <v>929</v>
      </c>
      <c r="C50" s="5" t="s">
        <v>837</v>
      </c>
      <c r="D50" s="6" t="s">
        <v>831</v>
      </c>
      <c r="E50" s="235">
        <v>3.5</v>
      </c>
      <c r="F50" s="235">
        <v>10</v>
      </c>
      <c r="G50" s="6">
        <f t="shared" si="10"/>
        <v>35</v>
      </c>
      <c r="H50" s="195" t="s">
        <v>842</v>
      </c>
      <c r="I50" s="6">
        <v>0</v>
      </c>
      <c r="J50" s="6">
        <v>0</v>
      </c>
      <c r="K50" s="6">
        <v>0</v>
      </c>
      <c r="L50" s="195" t="str">
        <f t="shared" si="6"/>
        <v>Nivel 2</v>
      </c>
      <c r="M50" s="195">
        <v>3</v>
      </c>
      <c r="N50" s="6" t="s">
        <v>957</v>
      </c>
      <c r="O50" s="6" t="s">
        <v>847</v>
      </c>
      <c r="P50" s="197" t="s">
        <v>837</v>
      </c>
      <c r="Q50" s="227">
        <v>1</v>
      </c>
      <c r="R50" s="6" t="s">
        <v>843</v>
      </c>
      <c r="S50" s="6" t="s">
        <v>860</v>
      </c>
      <c r="T50" s="5" t="str">
        <f t="shared" si="1"/>
        <v>Nivel 2; A</v>
      </c>
      <c r="U50" s="5" t="str">
        <f t="shared" si="2"/>
        <v>Nivel 3,A</v>
      </c>
      <c r="V50" s="5" t="str">
        <f t="shared" si="3"/>
        <v>Correctivo Especial</v>
      </c>
      <c r="W50" s="5"/>
      <c r="X50" s="5">
        <f t="shared" si="4"/>
        <v>35</v>
      </c>
      <c r="Y50">
        <f t="shared" si="5"/>
        <v>5007301.2899999991</v>
      </c>
    </row>
    <row r="51" spans="1:25" x14ac:dyDescent="0.25">
      <c r="A51" s="5" t="s">
        <v>930</v>
      </c>
      <c r="B51" s="5" t="s">
        <v>931</v>
      </c>
      <c r="C51" s="5" t="s">
        <v>837</v>
      </c>
      <c r="D51" s="6" t="s">
        <v>831</v>
      </c>
      <c r="E51" s="235">
        <v>1</v>
      </c>
      <c r="F51" s="235">
        <v>2</v>
      </c>
      <c r="G51" s="6">
        <f t="shared" si="10"/>
        <v>2</v>
      </c>
      <c r="H51" s="195" t="s">
        <v>846</v>
      </c>
      <c r="I51" s="6">
        <v>0</v>
      </c>
      <c r="J51" s="6">
        <v>0</v>
      </c>
      <c r="K51" s="6">
        <v>0</v>
      </c>
      <c r="L51" s="195" t="str">
        <f t="shared" si="6"/>
        <v>Nivel 1</v>
      </c>
      <c r="M51" s="195">
        <v>1</v>
      </c>
      <c r="N51" s="6" t="s">
        <v>956</v>
      </c>
      <c r="O51" s="6" t="s">
        <v>847</v>
      </c>
      <c r="P51" s="197" t="s">
        <v>837</v>
      </c>
      <c r="Q51" s="227">
        <v>1</v>
      </c>
      <c r="R51" s="6" t="s">
        <v>860</v>
      </c>
      <c r="S51" s="6" t="s">
        <v>860</v>
      </c>
      <c r="T51" s="5" t="str">
        <f t="shared" si="1"/>
        <v>Nivel 1; B</v>
      </c>
      <c r="U51" s="5" t="str">
        <f t="shared" si="2"/>
        <v>Nivel 1,B</v>
      </c>
      <c r="V51" s="5" t="str">
        <f t="shared" si="3"/>
        <v>Correctivo Regular</v>
      </c>
      <c r="W51" s="5"/>
      <c r="X51" s="5">
        <f t="shared" si="4"/>
        <v>2</v>
      </c>
      <c r="Y51">
        <f t="shared" si="5"/>
        <v>21751.492195629547</v>
      </c>
    </row>
    <row r="52" spans="1:25" hidden="1" x14ac:dyDescent="0.25">
      <c r="A52" s="217" t="s">
        <v>932</v>
      </c>
      <c r="B52" s="217" t="s">
        <v>980</v>
      </c>
      <c r="C52" s="217" t="s">
        <v>837</v>
      </c>
      <c r="D52" s="215" t="s">
        <v>959</v>
      </c>
      <c r="E52" s="235">
        <v>3</v>
      </c>
      <c r="F52" s="235">
        <v>10</v>
      </c>
      <c r="G52" s="215">
        <f t="shared" si="10"/>
        <v>30</v>
      </c>
      <c r="H52" s="218" t="s">
        <v>846</v>
      </c>
      <c r="I52" s="215">
        <v>0</v>
      </c>
      <c r="J52" s="215">
        <v>0</v>
      </c>
      <c r="K52" s="215">
        <v>0</v>
      </c>
      <c r="L52" s="195" t="str">
        <f t="shared" si="6"/>
        <v>Nivel 2</v>
      </c>
      <c r="M52" s="239">
        <v>3</v>
      </c>
      <c r="N52" s="215" t="s">
        <v>956</v>
      </c>
      <c r="O52" s="215" t="s">
        <v>847</v>
      </c>
      <c r="P52" s="219" t="s">
        <v>837</v>
      </c>
      <c r="Q52" s="229">
        <v>1</v>
      </c>
      <c r="R52" s="215" t="s">
        <v>860</v>
      </c>
      <c r="S52" s="215" t="s">
        <v>860</v>
      </c>
      <c r="T52" s="217" t="str">
        <f t="shared" si="1"/>
        <v>Nivel 2; B</v>
      </c>
      <c r="U52" s="5" t="str">
        <f t="shared" si="2"/>
        <v>Nivel 3,B</v>
      </c>
      <c r="V52" s="5" t="str">
        <f t="shared" si="3"/>
        <v>Correctivo Especial</v>
      </c>
      <c r="W52" s="233" t="s">
        <v>960</v>
      </c>
      <c r="X52" s="5">
        <f t="shared" si="4"/>
        <v>30</v>
      </c>
      <c r="Y52">
        <f t="shared" si="5"/>
        <v>5029703.2899999991</v>
      </c>
    </row>
    <row r="53" spans="1:25" hidden="1" x14ac:dyDescent="0.25">
      <c r="A53" s="234" t="s">
        <v>933</v>
      </c>
      <c r="B53" s="223" t="s">
        <v>572</v>
      </c>
      <c r="C53" s="224">
        <v>0</v>
      </c>
      <c r="D53" s="224"/>
      <c r="E53" s="224"/>
      <c r="F53" s="224"/>
      <c r="G53" s="224"/>
      <c r="H53" s="224"/>
      <c r="I53" s="224"/>
      <c r="J53" s="224"/>
      <c r="K53" s="224"/>
      <c r="L53" s="248"/>
      <c r="M53" s="224"/>
      <c r="N53" s="224"/>
      <c r="O53" s="224"/>
      <c r="P53" s="224"/>
      <c r="Q53" s="224"/>
      <c r="R53" s="232"/>
      <c r="S53" s="234"/>
      <c r="T53" s="234" t="str">
        <f>+CONCATENATE(L53,"; ",R53)</f>
        <v xml:space="preserve">; </v>
      </c>
      <c r="U53" s="234"/>
      <c r="V53" s="234">
        <f t="shared" si="3"/>
        <v>0</v>
      </c>
      <c r="W53" s="234"/>
      <c r="X53" s="234"/>
      <c r="Y53">
        <f t="shared" si="5"/>
        <v>0</v>
      </c>
    </row>
    <row r="54" spans="1:25" x14ac:dyDescent="0.25">
      <c r="A54" s="5" t="s">
        <v>934</v>
      </c>
      <c r="B54" s="5" t="s">
        <v>970</v>
      </c>
      <c r="C54" s="5" t="s">
        <v>995</v>
      </c>
      <c r="D54" s="6" t="s">
        <v>831</v>
      </c>
      <c r="E54" s="235">
        <v>3</v>
      </c>
      <c r="F54" s="235">
        <v>6</v>
      </c>
      <c r="G54" s="6">
        <f t="shared" ref="G54:G55" si="11">+F54*E54</f>
        <v>18</v>
      </c>
      <c r="H54" s="195" t="s">
        <v>846</v>
      </c>
      <c r="I54" s="6">
        <v>0</v>
      </c>
      <c r="J54" s="6">
        <v>0</v>
      </c>
      <c r="K54" s="6">
        <v>0</v>
      </c>
      <c r="L54" s="195" t="str">
        <f t="shared" si="6"/>
        <v>Nivel 1</v>
      </c>
      <c r="M54" s="195">
        <v>1</v>
      </c>
      <c r="N54" s="6" t="s">
        <v>956</v>
      </c>
      <c r="O54" s="6" t="s">
        <v>847</v>
      </c>
      <c r="P54" s="197" t="s">
        <v>837</v>
      </c>
      <c r="Q54" s="227">
        <v>1</v>
      </c>
      <c r="R54" s="6" t="s">
        <v>860</v>
      </c>
      <c r="S54" s="6" t="s">
        <v>860</v>
      </c>
      <c r="T54" s="5" t="str">
        <f>+CONCATENATE(L54,"; ",R54)</f>
        <v>Nivel 1; B</v>
      </c>
      <c r="U54" s="5" t="str">
        <f t="shared" si="2"/>
        <v>Nivel 1,B</v>
      </c>
      <c r="V54" s="5" t="str">
        <f t="shared" si="3"/>
        <v>Correctivo Regular</v>
      </c>
      <c r="W54" s="5"/>
      <c r="X54" s="5">
        <f t="shared" si="4"/>
        <v>18</v>
      </c>
      <c r="Y54">
        <f t="shared" si="5"/>
        <v>17288.008324661809</v>
      </c>
    </row>
    <row r="55" spans="1:25" x14ac:dyDescent="0.25">
      <c r="A55" s="5" t="s">
        <v>935</v>
      </c>
      <c r="B55" s="5" t="s">
        <v>936</v>
      </c>
      <c r="C55" s="5" t="s">
        <v>837</v>
      </c>
      <c r="D55" s="6" t="s">
        <v>831</v>
      </c>
      <c r="E55" s="235">
        <v>4</v>
      </c>
      <c r="F55" s="235">
        <v>6</v>
      </c>
      <c r="G55" s="6">
        <f t="shared" si="11"/>
        <v>24</v>
      </c>
      <c r="H55" s="195" t="s">
        <v>846</v>
      </c>
      <c r="I55" s="6">
        <v>0</v>
      </c>
      <c r="J55" s="6">
        <v>0</v>
      </c>
      <c r="K55" s="6">
        <v>0</v>
      </c>
      <c r="L55" s="195" t="str">
        <f t="shared" si="6"/>
        <v>Nivel 1</v>
      </c>
      <c r="M55" s="195">
        <v>1</v>
      </c>
      <c r="N55" s="6" t="s">
        <v>957</v>
      </c>
      <c r="O55" s="6" t="s">
        <v>847</v>
      </c>
      <c r="P55" s="197" t="s">
        <v>837</v>
      </c>
      <c r="Q55" s="227">
        <v>1</v>
      </c>
      <c r="R55" s="6" t="s">
        <v>860</v>
      </c>
      <c r="S55" s="6" t="s">
        <v>860</v>
      </c>
      <c r="T55" s="5" t="str">
        <f>+CONCATENATE(L55,"; ",R55)</f>
        <v>Nivel 1; B</v>
      </c>
      <c r="U55" s="5" t="str">
        <f t="shared" si="2"/>
        <v>Nivel 1,B</v>
      </c>
      <c r="V55" s="5" t="str">
        <f t="shared" si="3"/>
        <v>Correctivo Regular</v>
      </c>
      <c r="W55" s="5"/>
      <c r="X55" s="5">
        <f t="shared" si="4"/>
        <v>24</v>
      </c>
      <c r="Y55">
        <f t="shared" si="5"/>
        <v>15746.201873048904</v>
      </c>
    </row>
    <row r="56" spans="1:25" ht="15.75" hidden="1" x14ac:dyDescent="0.25">
      <c r="A56" s="5" t="s">
        <v>937</v>
      </c>
      <c r="B56" s="5" t="s">
        <v>938</v>
      </c>
      <c r="C56" s="5">
        <v>0</v>
      </c>
      <c r="D56" s="6" t="s">
        <v>939</v>
      </c>
      <c r="E56" s="236"/>
      <c r="F56" s="236"/>
      <c r="G56" s="6">
        <v>1368</v>
      </c>
      <c r="H56" s="195" t="s">
        <v>846</v>
      </c>
      <c r="I56" s="6">
        <v>2158</v>
      </c>
      <c r="J56" s="6">
        <v>1215</v>
      </c>
      <c r="K56" s="6">
        <v>702</v>
      </c>
      <c r="L56" s="195" t="str">
        <f t="shared" si="6"/>
        <v>Nivel 2</v>
      </c>
      <c r="M56" s="240" t="s">
        <v>977</v>
      </c>
      <c r="N56" s="6" t="s">
        <v>956</v>
      </c>
      <c r="O56" s="206">
        <v>1368</v>
      </c>
      <c r="P56" s="197"/>
      <c r="Q56" s="230">
        <v>1368</v>
      </c>
      <c r="R56" s="6" t="s">
        <v>843</v>
      </c>
      <c r="S56" s="6" t="s">
        <v>860</v>
      </c>
      <c r="T56" s="5" t="str">
        <f>+CONCATENATE(L56,"; ",R56)</f>
        <v>Nivel 2; A</v>
      </c>
      <c r="U56" s="5" t="str">
        <f t="shared" si="2"/>
        <v>Nivel ---,A</v>
      </c>
      <c r="V56" s="5"/>
      <c r="W56" s="5"/>
      <c r="X56" s="5">
        <f t="shared" si="4"/>
        <v>1871424</v>
      </c>
    </row>
    <row r="57" spans="1:25" hidden="1" x14ac:dyDescent="0.25">
      <c r="H57" s="203" t="s">
        <v>530</v>
      </c>
      <c r="P57" s="201" t="s">
        <v>530</v>
      </c>
    </row>
    <row r="58" spans="1:25" hidden="1" x14ac:dyDescent="0.25">
      <c r="B58" s="216" t="s">
        <v>958</v>
      </c>
      <c r="C58" s="216"/>
      <c r="P58" s="201"/>
    </row>
    <row r="59" spans="1:25" x14ac:dyDescent="0.25">
      <c r="P59" s="201"/>
    </row>
    <row r="60" spans="1:25" x14ac:dyDescent="0.25">
      <c r="H60" t="s">
        <v>530</v>
      </c>
      <c r="P60" s="201"/>
    </row>
    <row r="61" spans="1:25" x14ac:dyDescent="0.25">
      <c r="P61" s="201"/>
    </row>
    <row r="62" spans="1:25" x14ac:dyDescent="0.25">
      <c r="P62" s="201"/>
    </row>
    <row r="63" spans="1:25" x14ac:dyDescent="0.25">
      <c r="P63" s="201"/>
    </row>
    <row r="64" spans="1:25" x14ac:dyDescent="0.25">
      <c r="P64" s="201"/>
    </row>
    <row r="65" spans="16:16" x14ac:dyDescent="0.25">
      <c r="P65" s="201"/>
    </row>
    <row r="66" spans="16:16" x14ac:dyDescent="0.25">
      <c r="P66" s="201"/>
    </row>
    <row r="67" spans="16:16" x14ac:dyDescent="0.25">
      <c r="P67" s="201"/>
    </row>
    <row r="68" spans="16:16" x14ac:dyDescent="0.25">
      <c r="P68" s="201"/>
    </row>
    <row r="69" spans="16:16" x14ac:dyDescent="0.25">
      <c r="P69" s="201"/>
    </row>
    <row r="70" spans="16:16" x14ac:dyDescent="0.25">
      <c r="P70" s="201"/>
    </row>
    <row r="71" spans="16:16" x14ac:dyDescent="0.25">
      <c r="P71" s="201"/>
    </row>
    <row r="72" spans="16:16" x14ac:dyDescent="0.25">
      <c r="P72" s="201"/>
    </row>
    <row r="73" spans="16:16" x14ac:dyDescent="0.25">
      <c r="P73" s="201"/>
    </row>
    <row r="74" spans="16:16" x14ac:dyDescent="0.25">
      <c r="P74" s="201"/>
    </row>
    <row r="75" spans="16:16" x14ac:dyDescent="0.25">
      <c r="P75" s="201"/>
    </row>
    <row r="76" spans="16:16" x14ac:dyDescent="0.25">
      <c r="P76" s="201"/>
    </row>
    <row r="77" spans="16:16" x14ac:dyDescent="0.25">
      <c r="P77" s="201"/>
    </row>
    <row r="78" spans="16:16" x14ac:dyDescent="0.25">
      <c r="P78" s="201"/>
    </row>
    <row r="79" spans="16:16" x14ac:dyDescent="0.25">
      <c r="P79" s="201"/>
    </row>
    <row r="80" spans="16:16" x14ac:dyDescent="0.25">
      <c r="P80" s="201"/>
    </row>
    <row r="81" spans="16:16" x14ac:dyDescent="0.25">
      <c r="P81" s="201"/>
    </row>
    <row r="82" spans="16:16" x14ac:dyDescent="0.25">
      <c r="P82" s="201"/>
    </row>
    <row r="83" spans="16:16" x14ac:dyDescent="0.25">
      <c r="P83" s="201"/>
    </row>
    <row r="84" spans="16:16" x14ac:dyDescent="0.25">
      <c r="P84" s="201"/>
    </row>
    <row r="85" spans="16:16" x14ac:dyDescent="0.25">
      <c r="P85" s="201"/>
    </row>
    <row r="86" spans="16:16" x14ac:dyDescent="0.25">
      <c r="P86" s="201"/>
    </row>
    <row r="87" spans="16:16" x14ac:dyDescent="0.25">
      <c r="P87" s="201"/>
    </row>
    <row r="88" spans="16:16" x14ac:dyDescent="0.25">
      <c r="P88" s="201"/>
    </row>
    <row r="89" spans="16:16" x14ac:dyDescent="0.25">
      <c r="P89" s="201"/>
    </row>
    <row r="90" spans="16:16" x14ac:dyDescent="0.25">
      <c r="P90" s="201"/>
    </row>
    <row r="91" spans="16:16" x14ac:dyDescent="0.25">
      <c r="P91" s="201"/>
    </row>
    <row r="92" spans="16:16" x14ac:dyDescent="0.25">
      <c r="P92" s="201"/>
    </row>
  </sheetData>
  <autoFilter ref="A7:AC58">
    <filterColumn colId="21">
      <filters>
        <filter val="Correctivo Regular"/>
      </filters>
    </filterColumn>
  </autoFilter>
  <mergeCells count="19">
    <mergeCell ref="O1:O6"/>
    <mergeCell ref="Q1:Q6"/>
    <mergeCell ref="R1:R6"/>
    <mergeCell ref="M1:M6"/>
    <mergeCell ref="I1:I6"/>
    <mergeCell ref="J1:J6"/>
    <mergeCell ref="K1:K6"/>
    <mergeCell ref="L1:L6"/>
    <mergeCell ref="N1:N6"/>
    <mergeCell ref="D1:D6"/>
    <mergeCell ref="E1:E6"/>
    <mergeCell ref="F1:F6"/>
    <mergeCell ref="G1:G6"/>
    <mergeCell ref="H1:H6"/>
    <mergeCell ref="U1:U6"/>
    <mergeCell ref="V1:V6"/>
    <mergeCell ref="T1:T6"/>
    <mergeCell ref="W1:W6"/>
    <mergeCell ref="X1:X6"/>
  </mergeCells>
  <pageMargins left="0.7" right="0.7" top="0.75" bottom="0.75" header="0.3" footer="0.3"/>
  <pageSetup scale="6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K1" workbookViewId="0">
      <selection activeCell="S21" sqref="S21"/>
    </sheetView>
  </sheetViews>
  <sheetFormatPr baseColWidth="10" defaultRowHeight="15" x14ac:dyDescent="0.25"/>
  <cols>
    <col min="1" max="1" width="18.5703125" bestFit="1" customWidth="1"/>
    <col min="2" max="2" width="20.85546875" bestFit="1" customWidth="1"/>
    <col min="6" max="6" width="20.85546875" bestFit="1" customWidth="1"/>
  </cols>
  <sheetData>
    <row r="2" spans="1:9" x14ac:dyDescent="0.25">
      <c r="B2" t="s">
        <v>968</v>
      </c>
      <c r="C2" t="s">
        <v>965</v>
      </c>
      <c r="F2" s="201" t="s">
        <v>981</v>
      </c>
      <c r="G2" s="201" t="s">
        <v>983</v>
      </c>
      <c r="H2" t="s">
        <v>939</v>
      </c>
      <c r="I2" t="s">
        <v>836</v>
      </c>
    </row>
    <row r="3" spans="1:9" x14ac:dyDescent="0.25">
      <c r="A3" t="s">
        <v>961</v>
      </c>
      <c r="B3">
        <f>+SUMIF(Correctivo!$T$9:$T$55,Hoja1!A3,Correctivo!$X$9:$X$55)</f>
        <v>22697</v>
      </c>
      <c r="C3">
        <f>+COUNTIF(Correctivo!$T$9:$T$56,Hoja1!A3)-1</f>
        <v>9</v>
      </c>
      <c r="D3" t="s">
        <v>846</v>
      </c>
      <c r="E3" t="s">
        <v>996</v>
      </c>
      <c r="F3" s="249">
        <f>+B4+B5</f>
        <v>4634</v>
      </c>
      <c r="G3" s="252">
        <f>+F3/$F$5</f>
        <v>0.16936515478235445</v>
      </c>
      <c r="H3">
        <f>+SUMIF(Correctivo!$L$9:$L$55,Hoja1!D3,Correctivo!$G$9:$G$55)</f>
        <v>242</v>
      </c>
      <c r="I3">
        <f>+SUMIF(Correctivo!$V$9:$V$55,E3,Correctivo!$Q$9:$Q$55)</f>
        <v>877</v>
      </c>
    </row>
    <row r="4" spans="1:9" x14ac:dyDescent="0.25">
      <c r="A4" t="s">
        <v>962</v>
      </c>
      <c r="B4">
        <f>+SUMIF(Correctivo!$T$9:$T$55,Hoja1!A4,Correctivo!$X$9:$X$55)</f>
        <v>3730</v>
      </c>
      <c r="C4">
        <f>+COUNTIF(Correctivo!$T$9:$T$56,Hoja1!A4)</f>
        <v>16</v>
      </c>
      <c r="D4" t="s">
        <v>842</v>
      </c>
      <c r="E4" t="s">
        <v>997</v>
      </c>
      <c r="F4" s="249">
        <f>+B3+B6</f>
        <v>22727</v>
      </c>
      <c r="G4" s="252">
        <f>+F4/$F$5</f>
        <v>0.83063484521764552</v>
      </c>
      <c r="H4">
        <f>+SUMIF(Correctivo!$L$9:$L$55,Hoja1!D4,Correctivo!$G$9:$G$55)</f>
        <v>290.5</v>
      </c>
      <c r="I4">
        <f>+SUMIF(Correctivo!$V$9:$V$55,E4,Correctivo!$Q$9:$Q$55)</f>
        <v>696</v>
      </c>
    </row>
    <row r="5" spans="1:9" x14ac:dyDescent="0.25">
      <c r="A5" t="s">
        <v>963</v>
      </c>
      <c r="B5">
        <f>+SUMIF(Correctivo!$T$9:$T$55,Hoja1!A5,Correctivo!$X$9:$X$55)</f>
        <v>904</v>
      </c>
      <c r="C5">
        <f>+COUNTIF(Correctivo!$T$9:$T$56,Hoja1!A5)</f>
        <v>12</v>
      </c>
      <c r="F5" s="250">
        <f>+SUM(F3:F4)</f>
        <v>27361</v>
      </c>
      <c r="G5" s="253">
        <f>+SUM(G3:G4)</f>
        <v>1</v>
      </c>
    </row>
    <row r="6" spans="1:9" x14ac:dyDescent="0.25">
      <c r="A6" t="s">
        <v>964</v>
      </c>
      <c r="B6">
        <f>+SUMIF(Correctivo!$T$9:$T$55,Hoja1!A6,Correctivo!$X$9:$X$55)</f>
        <v>30</v>
      </c>
      <c r="C6">
        <f>+COUNTIF(Correctivo!$T$9:$T$56,Hoja1!A6)</f>
        <v>1</v>
      </c>
    </row>
    <row r="7" spans="1:9" x14ac:dyDescent="0.25">
      <c r="A7" t="s">
        <v>969</v>
      </c>
      <c r="B7">
        <f>+Correctivo!Q56</f>
        <v>1368</v>
      </c>
      <c r="C7">
        <v>1</v>
      </c>
      <c r="F7" s="201" t="s">
        <v>982</v>
      </c>
      <c r="G7" s="201" t="s">
        <v>984</v>
      </c>
    </row>
    <row r="8" spans="1:9" x14ac:dyDescent="0.25">
      <c r="B8">
        <f>SUM(B3:B7)</f>
        <v>28729</v>
      </c>
      <c r="D8" t="s">
        <v>846</v>
      </c>
      <c r="E8" t="s">
        <v>996</v>
      </c>
      <c r="F8" s="201">
        <f>+C4+C5</f>
        <v>28</v>
      </c>
      <c r="G8" s="252">
        <f>+F8/$F$10</f>
        <v>0.73684210526315785</v>
      </c>
    </row>
    <row r="9" spans="1:9" x14ac:dyDescent="0.25">
      <c r="D9" t="s">
        <v>842</v>
      </c>
      <c r="E9" t="s">
        <v>997</v>
      </c>
      <c r="F9" s="201">
        <f>+C3+C6</f>
        <v>10</v>
      </c>
      <c r="G9" s="252">
        <f>+F9/$F$10</f>
        <v>0.26315789473684209</v>
      </c>
    </row>
    <row r="10" spans="1:9" x14ac:dyDescent="0.25">
      <c r="D10" s="225"/>
      <c r="F10" s="251">
        <f>+SUM(F8:F9)</f>
        <v>38</v>
      </c>
      <c r="G10" s="253">
        <f>+SUM(G8:G9)</f>
        <v>1</v>
      </c>
    </row>
    <row r="11" spans="1:9" x14ac:dyDescent="0.25">
      <c r="D11" s="225"/>
    </row>
    <row r="12" spans="1:9" x14ac:dyDescent="0.25">
      <c r="D12" s="225"/>
    </row>
    <row r="13" spans="1:9" x14ac:dyDescent="0.25">
      <c r="A13" t="s">
        <v>971</v>
      </c>
      <c r="B13" s="237">
        <f>+B3+B6</f>
        <v>22727</v>
      </c>
      <c r="D13" s="225"/>
    </row>
    <row r="14" spans="1:9" x14ac:dyDescent="0.25">
      <c r="A14" t="s">
        <v>972</v>
      </c>
      <c r="B14" s="237">
        <f>+B4+B5</f>
        <v>4634</v>
      </c>
    </row>
    <row r="20" spans="1:9" x14ac:dyDescent="0.25">
      <c r="A20" s="201" t="s">
        <v>994</v>
      </c>
      <c r="B20" t="s">
        <v>992</v>
      </c>
      <c r="C20" s="261" t="s">
        <v>993</v>
      </c>
      <c r="E20" s="261"/>
      <c r="F20" s="213" t="s">
        <v>992</v>
      </c>
      <c r="G20" s="264" t="s">
        <v>993</v>
      </c>
      <c r="H20" s="213"/>
      <c r="I20" s="213"/>
    </row>
    <row r="21" spans="1:9" x14ac:dyDescent="0.25">
      <c r="A21" s="6" t="s">
        <v>831</v>
      </c>
      <c r="B21" s="5">
        <f>+COUNTIFS(Correctivo!$V$9:$V$55,"Correctivo Regular",Correctivo!$D$9:$D$55,Hoja1!A21)</f>
        <v>21</v>
      </c>
      <c r="C21" s="262">
        <f>+COUNTIFS(Correctivo!$V$9:$V$55,"Correctivo Especial",Correctivo!$D$9:$D$55,Hoja1!A21)</f>
        <v>7</v>
      </c>
      <c r="D21" s="255">
        <f>+B21/SUM($B$21:$B$24)</f>
        <v>0.75</v>
      </c>
      <c r="E21" s="263">
        <f>+C21/SUM($C$21:$C$24)</f>
        <v>0.7</v>
      </c>
      <c r="F21" s="257">
        <f>+SUMIFS(Correctivo!$X$9:$X$55,Correctivo!$V$9:$V$55,"Correctivo Regular",Correctivo!$D$9:$D$55,Hoja1!A21)</f>
        <v>676</v>
      </c>
      <c r="G21" s="265">
        <f>+SUMIFS(Correctivo!$X$9:$X$55,Correctivo!$V$9:$V$55,"Correctivo Especial",Correctivo!$D$9:$D$55,Hoja1!A21)</f>
        <v>20590</v>
      </c>
      <c r="H21" s="256">
        <f>+F21/$F$25</f>
        <v>0.14587829089339663</v>
      </c>
      <c r="I21" s="256">
        <f>+G21/$G$25</f>
        <v>0.90597087165045975</v>
      </c>
    </row>
    <row r="22" spans="1:9" x14ac:dyDescent="0.25">
      <c r="A22" s="6" t="s">
        <v>855</v>
      </c>
      <c r="B22" s="5">
        <f>+COUNTIFS(Correctivo!$V$9:$V$55,"Correctivo Regular",Correctivo!$D$9:$D$55,Hoja1!A22)</f>
        <v>0</v>
      </c>
      <c r="C22" s="262">
        <f>+COUNTIFS(Correctivo!$V$9:$V$55,"Correctivo Especial",Correctivo!$D$9:$D$55,Hoja1!A22)</f>
        <v>1</v>
      </c>
      <c r="D22" s="255">
        <f>+B22/SUM($B$21:$B$24)</f>
        <v>0</v>
      </c>
      <c r="E22" s="263">
        <f>+C22/SUM($C$21:$C$24)</f>
        <v>0.1</v>
      </c>
      <c r="F22" s="257">
        <f>+SUMIFS(Correctivo!$X$9:$X$55,Correctivo!$V$9:$V$55,"Correctivo Regular",Correctivo!$D$9:$D$55,Hoja1!A22)</f>
        <v>0</v>
      </c>
      <c r="G22" s="265">
        <f>+SUMIFS(Correctivo!$X$9:$X$55,Correctivo!$V$9:$V$55,"Correctivo Especial",Correctivo!$D$9:$D$55,Hoja1!A22)</f>
        <v>7</v>
      </c>
      <c r="H22" s="256">
        <f>+F22/$F$25</f>
        <v>0</v>
      </c>
      <c r="I22" s="256">
        <f>+G22/$G$25</f>
        <v>3.0800369604435252E-4</v>
      </c>
    </row>
    <row r="23" spans="1:9" x14ac:dyDescent="0.25">
      <c r="A23" s="6" t="s">
        <v>872</v>
      </c>
      <c r="B23" s="5">
        <f>+COUNTIFS(Correctivo!$V$9:$V$55,"Correctivo Regular",Correctivo!$D$9:$D$55,Hoja1!A23)</f>
        <v>7</v>
      </c>
      <c r="C23" s="262">
        <f>+COUNTIFS(Correctivo!$V$9:$V$55,"Correctivo Especial",Correctivo!$D$9:$D$55,Hoja1!A23)</f>
        <v>1</v>
      </c>
      <c r="D23" s="255">
        <f>+B23/SUM($B$21:$B$24)</f>
        <v>0.25</v>
      </c>
      <c r="E23" s="263">
        <f>+C23/SUM($C$21:$C$24)</f>
        <v>0.1</v>
      </c>
      <c r="F23" s="257">
        <f>+SUMIFS(Correctivo!$X$9:$X$55,Correctivo!$V$9:$V$55,"Correctivo Regular",Correctivo!$D$9:$D$55,Hoja1!A23)</f>
        <v>3958</v>
      </c>
      <c r="G23" s="265">
        <f>+SUMIFS(Correctivo!$X$9:$X$55,Correctivo!$V$9:$V$55,"Correctivo Especial",Correctivo!$D$9:$D$55,Hoja1!A23)</f>
        <v>2100</v>
      </c>
      <c r="H23" s="266">
        <f>+F23/$F$25</f>
        <v>0.85412170910660334</v>
      </c>
      <c r="I23" s="256">
        <f>+G23/$G$25</f>
        <v>9.2401108813305766E-2</v>
      </c>
    </row>
    <row r="24" spans="1:9" x14ac:dyDescent="0.25">
      <c r="A24" s="215" t="s">
        <v>959</v>
      </c>
      <c r="B24" s="5">
        <f>+COUNTIFS(Correctivo!$V$9:$V$55,"Correctivo Regular",Correctivo!$D$9:$D$55,Hoja1!A24)</f>
        <v>0</v>
      </c>
      <c r="C24" s="262">
        <f>+COUNTIFS(Correctivo!$V$9:$V$55,"Correctivo Especial",Correctivo!$D$9:$D$55,Hoja1!A24)</f>
        <v>1</v>
      </c>
      <c r="D24" s="255">
        <f>+B24/SUM($B$21:$B$24)</f>
        <v>0</v>
      </c>
      <c r="E24" s="263">
        <f>+C24/SUM($C$21:$C$24)</f>
        <v>0.1</v>
      </c>
      <c r="F24" s="257">
        <f>+SUMIFS(Correctivo!$X$9:$X$55,Correctivo!$V$9:$V$55,"Correctivo Regular",Correctivo!$D$9:$D$55,Hoja1!A24)</f>
        <v>0</v>
      </c>
      <c r="G24" s="265">
        <f>+SUMIFS(Correctivo!$X$9:$X$55,Correctivo!$V$9:$V$55,"Correctivo Especial",Correctivo!$D$9:$D$55,Hoja1!A24)</f>
        <v>30</v>
      </c>
      <c r="H24" s="256">
        <f>+F24/$F$25</f>
        <v>0</v>
      </c>
      <c r="I24" s="256">
        <f>+G24/$G$25</f>
        <v>1.3200158401900823E-3</v>
      </c>
    </row>
    <row r="25" spans="1:9" x14ac:dyDescent="0.25">
      <c r="A25" s="254"/>
      <c r="F25" s="237">
        <f>+SUM(F21:F24)</f>
        <v>4634</v>
      </c>
      <c r="G25" s="237">
        <f>+SUM(G21:G24)</f>
        <v>22727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zoomScale="85" zoomScaleNormal="85" workbookViewId="0">
      <pane xSplit="2" ySplit="6" topLeftCell="C16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baseColWidth="10" defaultRowHeight="15" x14ac:dyDescent="0.25"/>
  <cols>
    <col min="1" max="1" width="5.140625" bestFit="1" customWidth="1"/>
    <col min="2" max="2" width="78.42578125" customWidth="1"/>
    <col min="3" max="3" width="20.85546875" hidden="1" customWidth="1"/>
    <col min="4" max="4" width="12.85546875" style="201" customWidth="1"/>
    <col min="5" max="5" width="14.42578125" style="201" hidden="1" customWidth="1"/>
    <col min="6" max="6" width="20.140625" style="201" hidden="1" customWidth="1"/>
    <col min="7" max="8" width="9.85546875" style="201" hidden="1" customWidth="1"/>
    <col min="9" max="9" width="14.140625" hidden="1" customWidth="1"/>
    <col min="10" max="10" width="8.28515625" customWidth="1"/>
    <col min="11" max="11" width="7.5703125" customWidth="1"/>
    <col min="12" max="12" width="7" customWidth="1"/>
    <col min="13" max="15" width="14.28515625" style="214" hidden="1" customWidth="1"/>
    <col min="16" max="16" width="14.140625" hidden="1" customWidth="1"/>
    <col min="17" max="18" width="6.5703125" customWidth="1"/>
    <col min="19" max="19" width="20.85546875" hidden="1" customWidth="1"/>
    <col min="20" max="20" width="6.5703125" hidden="1" customWidth="1"/>
    <col min="21" max="21" width="11.140625" customWidth="1"/>
    <col min="22" max="22" width="11.140625" hidden="1" customWidth="1"/>
    <col min="23" max="24" width="11.42578125" hidden="1" customWidth="1"/>
    <col min="25" max="25" width="18.42578125" bestFit="1" customWidth="1"/>
    <col min="26" max="29" width="0" hidden="1" customWidth="1"/>
    <col min="30" max="30" width="13.85546875" hidden="1" customWidth="1"/>
    <col min="31" max="37" width="0" hidden="1" customWidth="1"/>
  </cols>
  <sheetData>
    <row r="1" spans="1:36" ht="42" customHeight="1" x14ac:dyDescent="0.25">
      <c r="A1" s="5"/>
      <c r="B1" s="194" t="s">
        <v>830</v>
      </c>
      <c r="C1" s="242"/>
      <c r="D1" s="661" t="s">
        <v>831</v>
      </c>
      <c r="E1" s="661" t="s">
        <v>966</v>
      </c>
      <c r="F1" s="661" t="s">
        <v>967</v>
      </c>
      <c r="G1" s="661" t="s">
        <v>939</v>
      </c>
      <c r="H1" s="242"/>
      <c r="I1" s="664" t="s">
        <v>950</v>
      </c>
      <c r="J1" s="661" t="s">
        <v>833</v>
      </c>
      <c r="K1" s="661" t="s">
        <v>834</v>
      </c>
      <c r="L1" s="661" t="s">
        <v>835</v>
      </c>
      <c r="M1" s="664" t="s">
        <v>832</v>
      </c>
      <c r="N1" s="664" t="s">
        <v>976</v>
      </c>
      <c r="O1" s="245"/>
      <c r="P1" s="664" t="s">
        <v>953</v>
      </c>
      <c r="Q1" s="667" t="s">
        <v>836</v>
      </c>
      <c r="R1" s="667" t="s">
        <v>1004</v>
      </c>
      <c r="S1" s="241" t="s">
        <v>837</v>
      </c>
      <c r="T1" s="670" t="s">
        <v>836</v>
      </c>
      <c r="U1" s="381" t="s">
        <v>838</v>
      </c>
      <c r="V1" s="241" t="s">
        <v>951</v>
      </c>
      <c r="W1" s="422" t="s">
        <v>979</v>
      </c>
      <c r="X1" s="422" t="s">
        <v>978</v>
      </c>
      <c r="Y1" s="422"/>
      <c r="Z1" s="659" t="s">
        <v>952</v>
      </c>
      <c r="AA1" s="660" t="s">
        <v>968</v>
      </c>
    </row>
    <row r="2" spans="1:36" x14ac:dyDescent="0.25">
      <c r="A2" s="5"/>
      <c r="B2" s="212" t="s">
        <v>973</v>
      </c>
      <c r="C2" s="258"/>
      <c r="D2" s="662"/>
      <c r="E2" s="662"/>
      <c r="F2" s="662"/>
      <c r="G2" s="662"/>
      <c r="H2" s="243"/>
      <c r="I2" s="665"/>
      <c r="J2" s="662"/>
      <c r="K2" s="662"/>
      <c r="L2" s="662"/>
      <c r="M2" s="665"/>
      <c r="N2" s="665"/>
      <c r="O2" s="246"/>
      <c r="P2" s="665"/>
      <c r="Q2" s="668"/>
      <c r="R2" s="668"/>
      <c r="S2" s="241"/>
      <c r="T2" s="671"/>
      <c r="U2" s="381"/>
      <c r="V2" s="241"/>
      <c r="W2" s="423"/>
      <c r="X2" s="423"/>
      <c r="Y2" s="423"/>
      <c r="Z2" s="659"/>
      <c r="AA2" s="660"/>
      <c r="AB2" t="s">
        <v>985</v>
      </c>
      <c r="AC2">
        <f>+AVERAGEIF($Y$9:$Y$55,"Correctivo Regular",$AA$9:$AA$55)</f>
        <v>23.559354838709677</v>
      </c>
      <c r="AD2" t="s">
        <v>990</v>
      </c>
      <c r="AE2">
        <f>+SUMIF($Y$9:$Y$55,"Correctivo Regular",$AA$9:$AA$55)</f>
        <v>730.34</v>
      </c>
    </row>
    <row r="3" spans="1:36" x14ac:dyDescent="0.25">
      <c r="A3" s="5"/>
      <c r="B3" s="5" t="s">
        <v>974</v>
      </c>
      <c r="C3" s="259"/>
      <c r="D3" s="662"/>
      <c r="E3" s="662"/>
      <c r="F3" s="662"/>
      <c r="G3" s="662"/>
      <c r="H3" s="243"/>
      <c r="I3" s="665"/>
      <c r="J3" s="662"/>
      <c r="K3" s="662"/>
      <c r="L3" s="662"/>
      <c r="M3" s="665"/>
      <c r="N3" s="665"/>
      <c r="O3" s="246"/>
      <c r="P3" s="665"/>
      <c r="Q3" s="668"/>
      <c r="R3" s="668"/>
      <c r="S3" s="241"/>
      <c r="T3" s="671"/>
      <c r="U3" s="381"/>
      <c r="V3" s="241"/>
      <c r="W3" s="423"/>
      <c r="X3" s="423"/>
      <c r="Y3" s="423"/>
      <c r="Z3" s="659"/>
      <c r="AA3" s="660"/>
      <c r="AB3" t="s">
        <v>986</v>
      </c>
      <c r="AC3">
        <f>+AVERAGEIF($Y$9:$Y$55,"Correctivo Especial",$AA$9:$AA$55)</f>
        <v>610.7940000000001</v>
      </c>
      <c r="AD3" t="s">
        <v>991</v>
      </c>
    </row>
    <row r="4" spans="1:36" x14ac:dyDescent="0.25">
      <c r="A4" s="5"/>
      <c r="B4" s="5" t="s">
        <v>975</v>
      </c>
      <c r="C4" s="259"/>
      <c r="D4" s="662"/>
      <c r="E4" s="662"/>
      <c r="F4" s="662"/>
      <c r="G4" s="662"/>
      <c r="H4" s="243"/>
      <c r="I4" s="665"/>
      <c r="J4" s="662"/>
      <c r="K4" s="662"/>
      <c r="L4" s="662"/>
      <c r="M4" s="665"/>
      <c r="N4" s="665"/>
      <c r="O4" s="246"/>
      <c r="P4" s="665"/>
      <c r="Q4" s="668"/>
      <c r="R4" s="668"/>
      <c r="S4" s="241"/>
      <c r="T4" s="671"/>
      <c r="U4" s="381"/>
      <c r="V4" s="241"/>
      <c r="W4" s="423"/>
      <c r="X4" s="423"/>
      <c r="Y4" s="423"/>
      <c r="Z4" s="659"/>
      <c r="AA4" s="660"/>
      <c r="AB4" t="s">
        <v>987</v>
      </c>
      <c r="AC4">
        <f>+SUMIF($Y$9:$Y$55,"Correctivo Regular",$AB$9:$AB$55)/COUNTIF($Y$9:$Y$55,"Correctivo Regular")</f>
        <v>4877.6831092611865</v>
      </c>
      <c r="AD4" t="s">
        <v>988</v>
      </c>
      <c r="AE4">
        <f>+AC4^(0.5)</f>
        <v>69.840411720301205</v>
      </c>
      <c r="AF4">
        <f>AE2/AE4</f>
        <v>10.457269394757947</v>
      </c>
    </row>
    <row r="5" spans="1:36" x14ac:dyDescent="0.25">
      <c r="A5" s="5"/>
      <c r="B5" s="5" t="s">
        <v>954</v>
      </c>
      <c r="C5" s="259"/>
      <c r="D5" s="662"/>
      <c r="E5" s="662"/>
      <c r="F5" s="662"/>
      <c r="G5" s="662"/>
      <c r="H5" s="243"/>
      <c r="I5" s="665"/>
      <c r="J5" s="662"/>
      <c r="K5" s="662"/>
      <c r="L5" s="662"/>
      <c r="M5" s="665"/>
      <c r="N5" s="665"/>
      <c r="O5" s="246"/>
      <c r="P5" s="665"/>
      <c r="Q5" s="668"/>
      <c r="R5" s="668"/>
      <c r="S5" s="241"/>
      <c r="T5" s="671"/>
      <c r="U5" s="381"/>
      <c r="V5" s="241"/>
      <c r="W5" s="423"/>
      <c r="X5" s="423"/>
      <c r="Y5" s="423"/>
      <c r="Z5" s="659"/>
      <c r="AA5" s="660"/>
      <c r="AB5" t="s">
        <v>987</v>
      </c>
      <c r="AC5">
        <f>+SUMIF($Y$9:$Y$55,"Correctivo Especial",$AB$9:$AB$55)/COUNTIF($Y$9:$Y$55,"Correctivo Especial")</f>
        <v>2364924.738024001</v>
      </c>
      <c r="AD5" t="s">
        <v>989</v>
      </c>
      <c r="AE5">
        <f>+AC5^(0.5)</f>
        <v>1537.8311799492169</v>
      </c>
    </row>
    <row r="6" spans="1:36" x14ac:dyDescent="0.25">
      <c r="A6" s="5"/>
      <c r="B6" s="213" t="s">
        <v>955</v>
      </c>
      <c r="C6" s="259"/>
      <c r="D6" s="663"/>
      <c r="E6" s="663"/>
      <c r="F6" s="663"/>
      <c r="G6" s="663"/>
      <c r="H6" s="244"/>
      <c r="I6" s="666"/>
      <c r="J6" s="663"/>
      <c r="K6" s="663"/>
      <c r="L6" s="663"/>
      <c r="M6" s="666"/>
      <c r="N6" s="666"/>
      <c r="O6" s="247"/>
      <c r="P6" s="666"/>
      <c r="Q6" s="669"/>
      <c r="R6" s="669"/>
      <c r="S6" s="241"/>
      <c r="T6" s="672"/>
      <c r="U6" s="381"/>
      <c r="V6" s="241"/>
      <c r="W6" s="424"/>
      <c r="X6" s="424"/>
      <c r="Y6" s="424"/>
      <c r="Z6" s="659"/>
      <c r="AA6" s="660"/>
      <c r="AG6">
        <v>2013</v>
      </c>
      <c r="AH6">
        <v>2014</v>
      </c>
      <c r="AI6">
        <v>2015</v>
      </c>
      <c r="AJ6" t="s">
        <v>1002</v>
      </c>
    </row>
    <row r="7" spans="1:36" ht="10.5" customHeight="1" x14ac:dyDescent="0.25">
      <c r="A7" s="5"/>
      <c r="B7" s="5"/>
      <c r="C7" s="260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221"/>
      <c r="S7" s="220"/>
      <c r="T7" s="221"/>
      <c r="U7" s="231"/>
      <c r="V7" s="5"/>
      <c r="W7" s="5"/>
      <c r="X7" s="5"/>
      <c r="Y7" s="5"/>
      <c r="Z7" s="5"/>
      <c r="AA7" s="5"/>
    </row>
    <row r="8" spans="1:36" x14ac:dyDescent="0.25">
      <c r="A8" s="234" t="s">
        <v>839</v>
      </c>
      <c r="B8" s="223" t="s">
        <v>718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32"/>
      <c r="V8" s="5"/>
      <c r="W8" s="234"/>
      <c r="X8" s="234"/>
      <c r="Y8" s="234"/>
      <c r="Z8" s="234"/>
      <c r="AA8" s="234"/>
      <c r="AG8">
        <f>+J8*$G8</f>
        <v>0</v>
      </c>
      <c r="AH8">
        <f>+K8*$G8</f>
        <v>0</v>
      </c>
      <c r="AI8">
        <f>+L8*$G8</f>
        <v>0</v>
      </c>
      <c r="AJ8">
        <f>+Q8*G8</f>
        <v>0</v>
      </c>
    </row>
    <row r="9" spans="1:36" ht="15.75" x14ac:dyDescent="0.25">
      <c r="A9" s="5" t="s">
        <v>840</v>
      </c>
      <c r="B9" s="5" t="s">
        <v>841</v>
      </c>
      <c r="C9" s="5">
        <v>0</v>
      </c>
      <c r="D9" s="6" t="s">
        <v>831</v>
      </c>
      <c r="E9" s="235">
        <v>3.5</v>
      </c>
      <c r="F9" s="235">
        <v>10</v>
      </c>
      <c r="G9" s="6">
        <f>+F9*E9</f>
        <v>35</v>
      </c>
      <c r="H9" s="6">
        <f>+IF(O9="Nivel 1",G9*0.14,IF(O9="Nivel 2",G9*0.17,IF(O9="Nivel 3",G9*0.27,0)))</f>
        <v>9.4500000000000011</v>
      </c>
      <c r="I9" s="195" t="s">
        <v>842</v>
      </c>
      <c r="J9" s="6">
        <v>7</v>
      </c>
      <c r="K9" s="6">
        <v>3</v>
      </c>
      <c r="L9" s="6">
        <v>11</v>
      </c>
      <c r="M9" s="195" t="str">
        <f>+IF(N9&lt;3,"Nivel 1","Nivel 2")</f>
        <v>Nivel 2</v>
      </c>
      <c r="N9" s="195">
        <v>3</v>
      </c>
      <c r="O9" s="195" t="str">
        <f>+CONCATENATE("Nivel ",N9)</f>
        <v>Nivel 3</v>
      </c>
      <c r="P9" s="6" t="s">
        <v>956</v>
      </c>
      <c r="Q9" s="196">
        <v>8</v>
      </c>
      <c r="R9" s="196"/>
      <c r="S9" s="197"/>
      <c r="T9" s="226">
        <v>8</v>
      </c>
      <c r="U9" s="6" t="s">
        <v>843</v>
      </c>
      <c r="V9" s="6" t="s">
        <v>843</v>
      </c>
      <c r="W9" s="5" t="str">
        <f>+CONCATENATE(M9,"; ",U9)</f>
        <v>Nivel 2; A</v>
      </c>
      <c r="X9" s="5" t="str">
        <f>CONCATENATE("Nivel ",N9,",",U9)</f>
        <v>Nivel 3,A</v>
      </c>
      <c r="Y9" s="5" t="str">
        <f>+IF(M9="Nivel 1","Correctivo Regular",IF(M9="Nivel 2","Correctivo Especial",0))</f>
        <v>Correctivo Especial</v>
      </c>
      <c r="Z9" s="5"/>
      <c r="AA9" s="5">
        <f>+Q9*H9</f>
        <v>75.600000000000009</v>
      </c>
      <c r="AB9">
        <f>+IF(Y9="Correctivo Regular",(AA9-$AC$2)^2,IF(Y9="Correctivo especial",(AA9-$AC$3)^2,0))</f>
        <v>286432.6176360001</v>
      </c>
      <c r="AG9">
        <f t="shared" ref="AG9:AG55" si="0">+J9*$G9</f>
        <v>245</v>
      </c>
      <c r="AH9">
        <f t="shared" ref="AH9:AH55" si="1">+K9*$G9</f>
        <v>105</v>
      </c>
      <c r="AI9">
        <f t="shared" ref="AI9:AI55" si="2">+L9*$G9</f>
        <v>385</v>
      </c>
      <c r="AJ9">
        <f t="shared" ref="AJ9:AJ55" si="3">+Q9*G9</f>
        <v>280</v>
      </c>
    </row>
    <row r="10" spans="1:36" x14ac:dyDescent="0.25">
      <c r="A10" s="5" t="s">
        <v>844</v>
      </c>
      <c r="B10" s="199" t="s">
        <v>845</v>
      </c>
      <c r="C10" s="199" t="s">
        <v>837</v>
      </c>
      <c r="D10" s="6" t="s">
        <v>831</v>
      </c>
      <c r="E10" s="235">
        <v>3.5</v>
      </c>
      <c r="F10" s="235">
        <v>1</v>
      </c>
      <c r="G10" s="6">
        <f t="shared" ref="G10:G17" si="4">+F10*E10</f>
        <v>3.5</v>
      </c>
      <c r="H10" s="6">
        <f t="shared" ref="H10:H55" si="5">+IF(O10="Nivel 1",G10*0.14,IF(O10="Nivel 2",G10*0.17,IF(O10="Nivel 3",G10*0.27,0)))</f>
        <v>0.59500000000000008</v>
      </c>
      <c r="I10" s="198" t="s">
        <v>846</v>
      </c>
      <c r="J10" s="6">
        <v>0</v>
      </c>
      <c r="K10" s="6">
        <v>0</v>
      </c>
      <c r="L10" s="6">
        <v>0</v>
      </c>
      <c r="M10" s="195" t="str">
        <f>+IF(N10&lt;3,"Nivel 1","Nivel 2")</f>
        <v>Nivel 1</v>
      </c>
      <c r="N10" s="195">
        <v>2</v>
      </c>
      <c r="O10" s="195" t="str">
        <f t="shared" ref="O10:O55" si="6">+CONCATENATE("Nivel ",N10)</f>
        <v>Nivel 2</v>
      </c>
      <c r="P10" s="6" t="s">
        <v>957</v>
      </c>
      <c r="Q10" s="6">
        <v>0</v>
      </c>
      <c r="R10" s="6">
        <f>+IFERROR((L10-Q10)/Q10,0)</f>
        <v>0</v>
      </c>
      <c r="S10" s="197" t="s">
        <v>837</v>
      </c>
      <c r="T10" s="227">
        <v>1</v>
      </c>
      <c r="U10" s="6" t="s">
        <v>843</v>
      </c>
      <c r="V10" s="6" t="s">
        <v>843</v>
      </c>
      <c r="W10" s="5" t="str">
        <f t="shared" ref="W10:W52" si="7">+CONCATENATE(M10,"; ",U10)</f>
        <v>Nivel 1; A</v>
      </c>
      <c r="X10" s="5" t="str">
        <f t="shared" ref="X10:X56" si="8">CONCATENATE("Nivel ",N10,",",U10)</f>
        <v>Nivel 2,A</v>
      </c>
      <c r="Y10" s="5" t="str">
        <f t="shared" ref="Y10:Y55" si="9">+IF(M10="Nivel 1","Correctivo Regular",IF(M10="Nivel 2","Correctivo Especial",0))</f>
        <v>Correctivo Regular</v>
      </c>
      <c r="Z10" s="5"/>
      <c r="AA10" s="5">
        <f t="shared" ref="AA10:AA55" si="10">+Q10*H10</f>
        <v>0</v>
      </c>
      <c r="AB10">
        <f t="shared" ref="AB10:AB55" si="11">+IF(Y10="Correctivo Regular",(AA10-$AC$2)^2,IF(Y10="Correctivo especial",(AA10-$AC$3)^2,0))</f>
        <v>555.04320041623305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x14ac:dyDescent="0.25">
      <c r="A11" s="199" t="s">
        <v>848</v>
      </c>
      <c r="B11" s="199" t="s">
        <v>849</v>
      </c>
      <c r="C11" s="199" t="s">
        <v>850</v>
      </c>
      <c r="D11" s="200" t="s">
        <v>831</v>
      </c>
      <c r="E11" s="235">
        <v>0.5</v>
      </c>
      <c r="F11" s="235">
        <v>2</v>
      </c>
      <c r="G11" s="6">
        <f t="shared" si="4"/>
        <v>1</v>
      </c>
      <c r="H11" s="6">
        <f t="shared" si="5"/>
        <v>0.14000000000000001</v>
      </c>
      <c r="I11" s="198" t="s">
        <v>846</v>
      </c>
      <c r="J11" s="6">
        <v>0</v>
      </c>
      <c r="K11" s="6">
        <v>0</v>
      </c>
      <c r="L11" s="6">
        <v>0</v>
      </c>
      <c r="M11" s="195" t="str">
        <f t="shared" ref="M11:M56" si="12">+IF(N11&lt;3,"Nivel 1","Nivel 2")</f>
        <v>Nivel 1</v>
      </c>
      <c r="N11" s="195">
        <v>1</v>
      </c>
      <c r="O11" s="195" t="str">
        <f t="shared" si="6"/>
        <v>Nivel 1</v>
      </c>
      <c r="P11" s="6" t="s">
        <v>956</v>
      </c>
      <c r="Q11" s="6">
        <v>0</v>
      </c>
      <c r="R11" s="6">
        <f t="shared" ref="R11:R55" si="13">+IFERROR((L11-Q11)/Q11,0)</f>
        <v>0</v>
      </c>
      <c r="S11" s="200" t="s">
        <v>850</v>
      </c>
      <c r="T11" s="227">
        <v>1</v>
      </c>
      <c r="U11" s="6" t="s">
        <v>843</v>
      </c>
      <c r="V11" s="6" t="s">
        <v>843</v>
      </c>
      <c r="W11" s="5" t="str">
        <f t="shared" si="7"/>
        <v>Nivel 1; A</v>
      </c>
      <c r="X11" s="5" t="str">
        <f t="shared" si="8"/>
        <v>Nivel 1,A</v>
      </c>
      <c r="Y11" s="5" t="str">
        <f t="shared" si="9"/>
        <v>Correctivo Regular</v>
      </c>
      <c r="Z11" s="5"/>
      <c r="AA11" s="5">
        <f t="shared" si="10"/>
        <v>0</v>
      </c>
      <c r="AB11">
        <f t="shared" si="11"/>
        <v>555.04320041623305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x14ac:dyDescent="0.25">
      <c r="A12" s="5" t="s">
        <v>851</v>
      </c>
      <c r="B12" s="199" t="s">
        <v>852</v>
      </c>
      <c r="C12" s="199" t="s">
        <v>837</v>
      </c>
      <c r="D12" s="6" t="s">
        <v>831</v>
      </c>
      <c r="E12" s="235">
        <v>3.5</v>
      </c>
      <c r="F12" s="235">
        <v>1</v>
      </c>
      <c r="G12" s="6">
        <f t="shared" si="4"/>
        <v>3.5</v>
      </c>
      <c r="H12" s="6">
        <f t="shared" si="5"/>
        <v>0.59500000000000008</v>
      </c>
      <c r="I12" s="198" t="s">
        <v>846</v>
      </c>
      <c r="J12" s="200">
        <v>0</v>
      </c>
      <c r="K12" s="200">
        <v>0</v>
      </c>
      <c r="L12" s="200">
        <v>0</v>
      </c>
      <c r="M12" s="195" t="str">
        <f t="shared" si="12"/>
        <v>Nivel 1</v>
      </c>
      <c r="N12" s="195">
        <v>2</v>
      </c>
      <c r="O12" s="195" t="str">
        <f t="shared" si="6"/>
        <v>Nivel 2</v>
      </c>
      <c r="P12" s="6" t="s">
        <v>956</v>
      </c>
      <c r="Q12" s="200">
        <v>0</v>
      </c>
      <c r="R12" s="6">
        <f t="shared" si="13"/>
        <v>0</v>
      </c>
      <c r="S12" s="197" t="s">
        <v>837</v>
      </c>
      <c r="T12" s="227">
        <v>1</v>
      </c>
      <c r="U12" s="6" t="s">
        <v>843</v>
      </c>
      <c r="V12" s="6" t="s">
        <v>843</v>
      </c>
      <c r="W12" s="5" t="str">
        <f t="shared" si="7"/>
        <v>Nivel 1; A</v>
      </c>
      <c r="X12" s="5" t="str">
        <f t="shared" si="8"/>
        <v>Nivel 2,A</v>
      </c>
      <c r="Y12" s="5" t="str">
        <f t="shared" si="9"/>
        <v>Correctivo Regular</v>
      </c>
      <c r="Z12" s="5"/>
      <c r="AA12" s="5">
        <f t="shared" si="10"/>
        <v>0</v>
      </c>
      <c r="AB12">
        <f t="shared" si="11"/>
        <v>555.04320041623305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5.75" x14ac:dyDescent="0.25">
      <c r="A13" s="5" t="s">
        <v>853</v>
      </c>
      <c r="B13" s="199" t="s">
        <v>854</v>
      </c>
      <c r="C13" s="199" t="s">
        <v>856</v>
      </c>
      <c r="D13" s="6" t="s">
        <v>855</v>
      </c>
      <c r="E13" s="235">
        <v>3.5</v>
      </c>
      <c r="F13" s="235">
        <v>2</v>
      </c>
      <c r="G13" s="6">
        <f t="shared" si="4"/>
        <v>7</v>
      </c>
      <c r="H13" s="6">
        <f t="shared" si="5"/>
        <v>1.8900000000000001</v>
      </c>
      <c r="I13" s="195" t="s">
        <v>842</v>
      </c>
      <c r="J13" s="6">
        <v>1</v>
      </c>
      <c r="K13" s="6">
        <v>1</v>
      </c>
      <c r="L13" s="6">
        <v>1</v>
      </c>
      <c r="M13" s="195" t="str">
        <f t="shared" si="12"/>
        <v>Nivel 2</v>
      </c>
      <c r="N13" s="195">
        <v>3</v>
      </c>
      <c r="O13" s="195" t="str">
        <f t="shared" si="6"/>
        <v>Nivel 3</v>
      </c>
      <c r="P13" s="6" t="s">
        <v>956</v>
      </c>
      <c r="Q13" s="196">
        <v>1</v>
      </c>
      <c r="R13" s="196">
        <f t="shared" si="13"/>
        <v>0</v>
      </c>
      <c r="S13" s="6" t="s">
        <v>856</v>
      </c>
      <c r="T13" s="226">
        <v>1</v>
      </c>
      <c r="U13" s="6" t="s">
        <v>843</v>
      </c>
      <c r="V13" s="6" t="s">
        <v>843</v>
      </c>
      <c r="W13" s="5" t="str">
        <f t="shared" si="7"/>
        <v>Nivel 2; A</v>
      </c>
      <c r="X13" s="5" t="str">
        <f t="shared" si="8"/>
        <v>Nivel 3,A</v>
      </c>
      <c r="Y13" s="5" t="str">
        <f t="shared" si="9"/>
        <v>Correctivo Especial</v>
      </c>
      <c r="Z13" s="5"/>
      <c r="AA13" s="5">
        <f t="shared" si="10"/>
        <v>1.8900000000000001</v>
      </c>
      <c r="AB13">
        <f t="shared" si="11"/>
        <v>370764.08121600014</v>
      </c>
      <c r="AG13">
        <f t="shared" si="0"/>
        <v>7</v>
      </c>
      <c r="AH13">
        <f t="shared" si="1"/>
        <v>7</v>
      </c>
      <c r="AI13">
        <f t="shared" si="2"/>
        <v>7</v>
      </c>
      <c r="AJ13">
        <f t="shared" si="3"/>
        <v>7</v>
      </c>
    </row>
    <row r="14" spans="1:36" ht="15.75" x14ac:dyDescent="0.25">
      <c r="A14" s="5" t="s">
        <v>857</v>
      </c>
      <c r="B14" s="199" t="s">
        <v>858</v>
      </c>
      <c r="C14" s="199" t="s">
        <v>837</v>
      </c>
      <c r="D14" s="6" t="s">
        <v>831</v>
      </c>
      <c r="E14" s="235">
        <v>4</v>
      </c>
      <c r="F14" s="235">
        <v>10</v>
      </c>
      <c r="G14" s="6">
        <f t="shared" si="4"/>
        <v>40</v>
      </c>
      <c r="H14" s="6">
        <f t="shared" si="5"/>
        <v>10.8</v>
      </c>
      <c r="I14" s="195" t="s">
        <v>842</v>
      </c>
      <c r="J14" s="6">
        <v>0</v>
      </c>
      <c r="K14" s="6">
        <v>1</v>
      </c>
      <c r="L14" s="6">
        <v>4</v>
      </c>
      <c r="M14" s="195" t="str">
        <f t="shared" si="12"/>
        <v>Nivel 2</v>
      </c>
      <c r="N14" s="195">
        <v>3</v>
      </c>
      <c r="O14" s="195" t="str">
        <f t="shared" si="6"/>
        <v>Nivel 3</v>
      </c>
      <c r="P14" s="6" t="s">
        <v>957</v>
      </c>
      <c r="Q14" s="196">
        <v>4</v>
      </c>
      <c r="R14" s="196">
        <f t="shared" si="13"/>
        <v>0</v>
      </c>
      <c r="S14" s="197" t="s">
        <v>837</v>
      </c>
      <c r="T14" s="226">
        <v>4</v>
      </c>
      <c r="U14" s="6" t="s">
        <v>843</v>
      </c>
      <c r="V14" s="6" t="s">
        <v>843</v>
      </c>
      <c r="W14" s="5" t="str">
        <f t="shared" si="7"/>
        <v>Nivel 2; A</v>
      </c>
      <c r="X14" s="5" t="str">
        <f t="shared" si="8"/>
        <v>Nivel 3,A</v>
      </c>
      <c r="Y14" s="5" t="str">
        <f t="shared" si="9"/>
        <v>Correctivo Especial</v>
      </c>
      <c r="Z14" s="5"/>
      <c r="AA14" s="5">
        <f t="shared" si="10"/>
        <v>43.2</v>
      </c>
      <c r="AB14">
        <f t="shared" si="11"/>
        <v>322162.94883600005</v>
      </c>
      <c r="AG14">
        <f t="shared" si="0"/>
        <v>0</v>
      </c>
      <c r="AH14">
        <f t="shared" si="1"/>
        <v>40</v>
      </c>
      <c r="AI14">
        <f t="shared" si="2"/>
        <v>160</v>
      </c>
      <c r="AJ14">
        <f t="shared" si="3"/>
        <v>160</v>
      </c>
    </row>
    <row r="15" spans="1:36" x14ac:dyDescent="0.25">
      <c r="A15" s="199" t="s">
        <v>859</v>
      </c>
      <c r="B15" s="199" t="s">
        <v>618</v>
      </c>
      <c r="C15" s="199" t="s">
        <v>850</v>
      </c>
      <c r="D15" s="200" t="s">
        <v>831</v>
      </c>
      <c r="E15" s="235">
        <v>0.25</v>
      </c>
      <c r="F15" s="235">
        <v>2</v>
      </c>
      <c r="G15" s="6">
        <f t="shared" si="4"/>
        <v>0.5</v>
      </c>
      <c r="H15" s="6">
        <f t="shared" si="5"/>
        <v>7.0000000000000007E-2</v>
      </c>
      <c r="I15" s="198" t="s">
        <v>846</v>
      </c>
      <c r="J15" s="200">
        <v>0</v>
      </c>
      <c r="K15" s="200">
        <v>0</v>
      </c>
      <c r="L15" s="200">
        <v>0</v>
      </c>
      <c r="M15" s="195" t="str">
        <f t="shared" si="12"/>
        <v>Nivel 1</v>
      </c>
      <c r="N15" s="198">
        <v>1</v>
      </c>
      <c r="O15" s="198" t="str">
        <f t="shared" si="6"/>
        <v>Nivel 1</v>
      </c>
      <c r="P15" s="6" t="s">
        <v>957</v>
      </c>
      <c r="Q15" s="200">
        <v>0</v>
      </c>
      <c r="R15" s="6">
        <f t="shared" si="13"/>
        <v>0</v>
      </c>
      <c r="S15" s="200" t="s">
        <v>850</v>
      </c>
      <c r="T15" s="227">
        <v>1</v>
      </c>
      <c r="U15" s="6" t="s">
        <v>843</v>
      </c>
      <c r="V15" s="6" t="s">
        <v>860</v>
      </c>
      <c r="W15" s="5" t="str">
        <f t="shared" si="7"/>
        <v>Nivel 1; A</v>
      </c>
      <c r="X15" s="5" t="str">
        <f t="shared" si="8"/>
        <v>Nivel 1,A</v>
      </c>
      <c r="Y15" s="5" t="str">
        <f t="shared" si="9"/>
        <v>Correctivo Regular</v>
      </c>
      <c r="Z15" s="5"/>
      <c r="AA15" s="5">
        <f t="shared" si="10"/>
        <v>0</v>
      </c>
      <c r="AB15">
        <f t="shared" si="11"/>
        <v>555.04320041623305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x14ac:dyDescent="0.25">
      <c r="A16" s="5" t="s">
        <v>861</v>
      </c>
      <c r="B16" s="5" t="s">
        <v>862</v>
      </c>
      <c r="C16" s="5">
        <v>0</v>
      </c>
      <c r="D16" s="6" t="s">
        <v>831</v>
      </c>
      <c r="E16" s="235">
        <v>2</v>
      </c>
      <c r="F16" s="235">
        <v>4</v>
      </c>
      <c r="G16" s="6">
        <f t="shared" si="4"/>
        <v>8</v>
      </c>
      <c r="H16" s="6">
        <f t="shared" si="5"/>
        <v>1.36</v>
      </c>
      <c r="I16" s="198" t="s">
        <v>846</v>
      </c>
      <c r="J16" s="200">
        <v>20</v>
      </c>
      <c r="K16" s="200">
        <v>0</v>
      </c>
      <c r="L16" s="200">
        <v>0</v>
      </c>
      <c r="M16" s="195" t="str">
        <f t="shared" si="12"/>
        <v>Nivel 1</v>
      </c>
      <c r="N16" s="198">
        <v>2</v>
      </c>
      <c r="O16" s="198" t="str">
        <f t="shared" si="6"/>
        <v>Nivel 2</v>
      </c>
      <c r="P16" s="6" t="s">
        <v>956</v>
      </c>
      <c r="Q16" s="200">
        <v>6</v>
      </c>
      <c r="R16" s="6">
        <f t="shared" si="13"/>
        <v>-1</v>
      </c>
      <c r="S16" s="197"/>
      <c r="T16" s="227">
        <v>6</v>
      </c>
      <c r="U16" s="6" t="s">
        <v>843</v>
      </c>
      <c r="V16" s="6" t="s">
        <v>843</v>
      </c>
      <c r="W16" s="5" t="str">
        <f t="shared" si="7"/>
        <v>Nivel 1; A</v>
      </c>
      <c r="X16" s="5" t="str">
        <f t="shared" si="8"/>
        <v>Nivel 2,A</v>
      </c>
      <c r="Y16" s="5" t="str">
        <f t="shared" si="9"/>
        <v>Correctivo Regular</v>
      </c>
      <c r="Z16" s="5"/>
      <c r="AA16" s="5">
        <f t="shared" si="10"/>
        <v>8.16</v>
      </c>
      <c r="AB16">
        <f t="shared" si="11"/>
        <v>237.14012944849114</v>
      </c>
      <c r="AG16">
        <f t="shared" si="0"/>
        <v>160</v>
      </c>
      <c r="AH16">
        <f t="shared" si="1"/>
        <v>0</v>
      </c>
      <c r="AI16">
        <f t="shared" si="2"/>
        <v>0</v>
      </c>
      <c r="AJ16">
        <f t="shared" si="3"/>
        <v>48</v>
      </c>
    </row>
    <row r="17" spans="1:36" x14ac:dyDescent="0.25">
      <c r="A17" s="5" t="s">
        <v>863</v>
      </c>
      <c r="B17" s="5" t="s">
        <v>864</v>
      </c>
      <c r="C17" s="5" t="s">
        <v>837</v>
      </c>
      <c r="D17" s="6" t="s">
        <v>831</v>
      </c>
      <c r="E17" s="235">
        <v>3</v>
      </c>
      <c r="F17" s="235">
        <v>4</v>
      </c>
      <c r="G17" s="6">
        <f t="shared" si="4"/>
        <v>12</v>
      </c>
      <c r="H17" s="6">
        <f t="shared" si="5"/>
        <v>2.04</v>
      </c>
      <c r="I17" s="198" t="s">
        <v>842</v>
      </c>
      <c r="J17" s="200">
        <v>0</v>
      </c>
      <c r="K17" s="200">
        <v>0</v>
      </c>
      <c r="L17" s="200">
        <v>0</v>
      </c>
      <c r="M17" s="195" t="str">
        <f t="shared" si="12"/>
        <v>Nivel 1</v>
      </c>
      <c r="N17" s="198">
        <v>2</v>
      </c>
      <c r="O17" s="198" t="str">
        <f t="shared" si="6"/>
        <v>Nivel 2</v>
      </c>
      <c r="P17" s="6" t="s">
        <v>956</v>
      </c>
      <c r="Q17" s="200">
        <v>0</v>
      </c>
      <c r="R17" s="6">
        <f t="shared" si="13"/>
        <v>0</v>
      </c>
      <c r="S17" s="197" t="s">
        <v>837</v>
      </c>
      <c r="T17" s="227">
        <v>1</v>
      </c>
      <c r="U17" s="6" t="s">
        <v>843</v>
      </c>
      <c r="V17" s="6" t="s">
        <v>843</v>
      </c>
      <c r="W17" s="5" t="str">
        <f t="shared" si="7"/>
        <v>Nivel 1; A</v>
      </c>
      <c r="X17" s="5" t="str">
        <f t="shared" si="8"/>
        <v>Nivel 2,A</v>
      </c>
      <c r="Y17" s="5" t="str">
        <f t="shared" si="9"/>
        <v>Correctivo Regular</v>
      </c>
      <c r="Z17" s="5"/>
      <c r="AA17" s="5">
        <f t="shared" si="10"/>
        <v>0</v>
      </c>
      <c r="AB17">
        <f t="shared" si="11"/>
        <v>555.04320041623305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x14ac:dyDescent="0.25">
      <c r="A18" s="234" t="s">
        <v>865</v>
      </c>
      <c r="B18" s="223" t="s">
        <v>612</v>
      </c>
      <c r="C18" s="224">
        <v>0</v>
      </c>
      <c r="D18" s="224"/>
      <c r="E18" s="224"/>
      <c r="F18" s="224"/>
      <c r="G18" s="224"/>
      <c r="H18" s="224">
        <f t="shared" si="5"/>
        <v>0</v>
      </c>
      <c r="I18" s="224"/>
      <c r="J18" s="224"/>
      <c r="K18" s="224"/>
      <c r="L18" s="224"/>
      <c r="M18" s="248"/>
      <c r="N18" s="224"/>
      <c r="O18" s="224"/>
      <c r="P18" s="224"/>
      <c r="Q18" s="224"/>
      <c r="R18" s="224">
        <f t="shared" si="13"/>
        <v>0</v>
      </c>
      <c r="S18" s="224"/>
      <c r="T18" s="224"/>
      <c r="U18" s="232"/>
      <c r="V18" s="5"/>
      <c r="W18" s="234" t="str">
        <f t="shared" si="7"/>
        <v xml:space="preserve">; </v>
      </c>
      <c r="X18" s="234"/>
      <c r="Y18" s="234">
        <f t="shared" si="9"/>
        <v>0</v>
      </c>
      <c r="Z18" s="234"/>
      <c r="AA18" s="234">
        <f t="shared" si="10"/>
        <v>0</v>
      </c>
      <c r="AB18">
        <f t="shared" si="11"/>
        <v>0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x14ac:dyDescent="0.25">
      <c r="A19" s="5" t="s">
        <v>866</v>
      </c>
      <c r="B19" s="5" t="s">
        <v>867</v>
      </c>
      <c r="C19" s="5" t="s">
        <v>837</v>
      </c>
      <c r="D19" s="6" t="s">
        <v>831</v>
      </c>
      <c r="E19" s="235">
        <v>3.5</v>
      </c>
      <c r="F19" s="235">
        <v>3</v>
      </c>
      <c r="G19" s="6">
        <f>+F19*E19</f>
        <v>10.5</v>
      </c>
      <c r="H19" s="6">
        <f t="shared" si="5"/>
        <v>1.7850000000000001</v>
      </c>
      <c r="I19" s="195" t="s">
        <v>846</v>
      </c>
      <c r="J19" s="200">
        <v>0</v>
      </c>
      <c r="K19" s="200">
        <v>0</v>
      </c>
      <c r="L19" s="200">
        <v>0</v>
      </c>
      <c r="M19" s="195" t="str">
        <f t="shared" si="12"/>
        <v>Nivel 1</v>
      </c>
      <c r="N19" s="198">
        <v>2</v>
      </c>
      <c r="O19" s="198" t="str">
        <f t="shared" si="6"/>
        <v>Nivel 2</v>
      </c>
      <c r="P19" s="6" t="s">
        <v>956</v>
      </c>
      <c r="Q19" s="200">
        <v>0</v>
      </c>
      <c r="R19" s="6">
        <f t="shared" si="13"/>
        <v>0</v>
      </c>
      <c r="S19" s="197" t="s">
        <v>837</v>
      </c>
      <c r="T19" s="227">
        <v>1</v>
      </c>
      <c r="U19" s="6" t="s">
        <v>843</v>
      </c>
      <c r="V19" s="6" t="s">
        <v>843</v>
      </c>
      <c r="W19" s="5" t="str">
        <f t="shared" si="7"/>
        <v>Nivel 1; A</v>
      </c>
      <c r="X19" s="5" t="str">
        <f t="shared" si="8"/>
        <v>Nivel 2,A</v>
      </c>
      <c r="Y19" s="5" t="str">
        <f t="shared" si="9"/>
        <v>Correctivo Regular</v>
      </c>
      <c r="Z19" s="5"/>
      <c r="AA19" s="5">
        <f t="shared" si="10"/>
        <v>0</v>
      </c>
      <c r="AB19">
        <f t="shared" si="11"/>
        <v>555.04320041623305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x14ac:dyDescent="0.25">
      <c r="A20" s="234" t="s">
        <v>868</v>
      </c>
      <c r="B20" s="223" t="s">
        <v>869</v>
      </c>
      <c r="C20" s="224">
        <v>0</v>
      </c>
      <c r="D20" s="224"/>
      <c r="E20" s="224"/>
      <c r="F20" s="224"/>
      <c r="G20" s="224"/>
      <c r="H20" s="224">
        <f t="shared" si="5"/>
        <v>0</v>
      </c>
      <c r="I20" s="224"/>
      <c r="J20" s="224"/>
      <c r="K20" s="224"/>
      <c r="L20" s="224"/>
      <c r="M20" s="248"/>
      <c r="N20" s="224"/>
      <c r="O20" s="224"/>
      <c r="P20" s="224"/>
      <c r="Q20" s="224"/>
      <c r="R20" s="224">
        <f t="shared" si="13"/>
        <v>0</v>
      </c>
      <c r="S20" s="224"/>
      <c r="T20" s="224"/>
      <c r="U20" s="232"/>
      <c r="V20" s="5"/>
      <c r="W20" s="234" t="str">
        <f t="shared" si="7"/>
        <v xml:space="preserve">; </v>
      </c>
      <c r="X20" s="234"/>
      <c r="Y20" s="234">
        <f t="shared" si="9"/>
        <v>0</v>
      </c>
      <c r="Z20" s="234"/>
      <c r="AA20" s="234">
        <f t="shared" si="10"/>
        <v>0</v>
      </c>
      <c r="AB20">
        <f t="shared" si="11"/>
        <v>0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x14ac:dyDescent="0.25">
      <c r="A21" s="5" t="s">
        <v>870</v>
      </c>
      <c r="B21" s="5" t="s">
        <v>871</v>
      </c>
      <c r="C21" s="5">
        <v>0</v>
      </c>
      <c r="D21" s="6" t="s">
        <v>831</v>
      </c>
      <c r="E21" s="235">
        <v>3.5</v>
      </c>
      <c r="F21" s="235">
        <v>10</v>
      </c>
      <c r="G21" s="6">
        <f t="shared" ref="G21:G32" si="14">+F21*E21</f>
        <v>35</v>
      </c>
      <c r="H21" s="6">
        <f t="shared" si="5"/>
        <v>9.4500000000000011</v>
      </c>
      <c r="I21" s="195" t="s">
        <v>842</v>
      </c>
      <c r="J21" s="6">
        <v>19</v>
      </c>
      <c r="K21" s="6">
        <v>609</v>
      </c>
      <c r="L21" s="6">
        <v>788</v>
      </c>
      <c r="M21" s="195" t="str">
        <f t="shared" si="12"/>
        <v>Nivel 2</v>
      </c>
      <c r="N21" s="195">
        <v>3</v>
      </c>
      <c r="O21" s="195" t="str">
        <f t="shared" si="6"/>
        <v>Nivel 3</v>
      </c>
      <c r="P21" s="6" t="s">
        <v>956</v>
      </c>
      <c r="Q21" s="6">
        <v>550</v>
      </c>
      <c r="R21" s="6">
        <f t="shared" si="13"/>
        <v>0.43272727272727274</v>
      </c>
      <c r="S21" s="197"/>
      <c r="T21" s="227">
        <v>550</v>
      </c>
      <c r="U21" s="6" t="s">
        <v>843</v>
      </c>
      <c r="V21" s="6" t="s">
        <v>843</v>
      </c>
      <c r="W21" s="5" t="str">
        <f t="shared" si="7"/>
        <v>Nivel 2; A</v>
      </c>
      <c r="X21" s="5" t="str">
        <f t="shared" si="8"/>
        <v>Nivel 3,A</v>
      </c>
      <c r="Y21" s="5" t="str">
        <f t="shared" si="9"/>
        <v>Correctivo Especial</v>
      </c>
      <c r="Z21" s="5"/>
      <c r="AA21" s="5">
        <f t="shared" si="10"/>
        <v>5197.5000000000009</v>
      </c>
      <c r="AB21">
        <f t="shared" si="11"/>
        <v>21037871.930436011</v>
      </c>
      <c r="AG21">
        <f t="shared" si="0"/>
        <v>665</v>
      </c>
      <c r="AH21">
        <f t="shared" si="1"/>
        <v>21315</v>
      </c>
      <c r="AI21">
        <f t="shared" si="2"/>
        <v>27580</v>
      </c>
      <c r="AJ21">
        <f t="shared" si="3"/>
        <v>19250</v>
      </c>
    </row>
    <row r="22" spans="1:36" ht="15.75" x14ac:dyDescent="0.25">
      <c r="A22" s="5" t="s">
        <v>873</v>
      </c>
      <c r="B22" s="199" t="s">
        <v>874</v>
      </c>
      <c r="C22" s="199">
        <v>0</v>
      </c>
      <c r="D22" s="6" t="s">
        <v>872</v>
      </c>
      <c r="E22" s="235">
        <v>3.5</v>
      </c>
      <c r="F22" s="235">
        <v>2</v>
      </c>
      <c r="G22" s="6">
        <f t="shared" si="14"/>
        <v>7</v>
      </c>
      <c r="H22" s="6">
        <f t="shared" si="5"/>
        <v>1.1900000000000002</v>
      </c>
      <c r="I22" s="195" t="s">
        <v>846</v>
      </c>
      <c r="J22" s="200">
        <v>0</v>
      </c>
      <c r="K22" s="200">
        <v>0</v>
      </c>
      <c r="L22" s="200">
        <v>181</v>
      </c>
      <c r="M22" s="195" t="str">
        <f t="shared" si="12"/>
        <v>Nivel 1</v>
      </c>
      <c r="N22" s="195">
        <v>2</v>
      </c>
      <c r="O22" s="195" t="str">
        <f t="shared" si="6"/>
        <v>Nivel 2</v>
      </c>
      <c r="P22" s="6" t="s">
        <v>956</v>
      </c>
      <c r="Q22" s="202">
        <v>150</v>
      </c>
      <c r="R22" s="271">
        <f t="shared" si="13"/>
        <v>0.20666666666666667</v>
      </c>
      <c r="S22" s="197"/>
      <c r="T22" s="226">
        <v>150</v>
      </c>
      <c r="U22" s="6" t="s">
        <v>843</v>
      </c>
      <c r="V22" s="6" t="s">
        <v>843</v>
      </c>
      <c r="W22" s="5" t="str">
        <f t="shared" si="7"/>
        <v>Nivel 1; A</v>
      </c>
      <c r="X22" s="5" t="str">
        <f t="shared" si="8"/>
        <v>Nivel 2,A</v>
      </c>
      <c r="Y22" s="5" t="str">
        <f t="shared" si="9"/>
        <v>Correctivo Regular</v>
      </c>
      <c r="Z22" s="5"/>
      <c r="AA22" s="5">
        <f t="shared" si="10"/>
        <v>178.50000000000003</v>
      </c>
      <c r="AB22">
        <f t="shared" si="11"/>
        <v>24006.603522996887</v>
      </c>
      <c r="AG22">
        <f t="shared" si="0"/>
        <v>0</v>
      </c>
      <c r="AH22">
        <f t="shared" si="1"/>
        <v>0</v>
      </c>
      <c r="AI22">
        <f t="shared" si="2"/>
        <v>1267</v>
      </c>
      <c r="AJ22">
        <f t="shared" si="3"/>
        <v>1050</v>
      </c>
    </row>
    <row r="23" spans="1:36" x14ac:dyDescent="0.25">
      <c r="A23" s="199" t="s">
        <v>875</v>
      </c>
      <c r="B23" s="199" t="s">
        <v>876</v>
      </c>
      <c r="C23" s="199" t="s">
        <v>850</v>
      </c>
      <c r="D23" s="200" t="s">
        <v>831</v>
      </c>
      <c r="E23" s="235">
        <v>0.5</v>
      </c>
      <c r="F23" s="235">
        <v>2</v>
      </c>
      <c r="G23" s="6">
        <f t="shared" si="14"/>
        <v>1</v>
      </c>
      <c r="H23" s="6">
        <f t="shared" si="5"/>
        <v>0.14000000000000001</v>
      </c>
      <c r="I23" s="198" t="s">
        <v>846</v>
      </c>
      <c r="J23" s="200">
        <v>0</v>
      </c>
      <c r="K23" s="200">
        <v>0</v>
      </c>
      <c r="L23" s="200">
        <v>0</v>
      </c>
      <c r="M23" s="195" t="str">
        <f t="shared" si="12"/>
        <v>Nivel 1</v>
      </c>
      <c r="N23" s="195">
        <v>1</v>
      </c>
      <c r="O23" s="195" t="str">
        <f t="shared" si="6"/>
        <v>Nivel 1</v>
      </c>
      <c r="P23" s="6" t="s">
        <v>957</v>
      </c>
      <c r="Q23" s="200">
        <v>0</v>
      </c>
      <c r="R23" s="6">
        <f t="shared" si="13"/>
        <v>0</v>
      </c>
      <c r="S23" s="200" t="s">
        <v>850</v>
      </c>
      <c r="T23" s="227">
        <v>1</v>
      </c>
      <c r="U23" s="6" t="s">
        <v>843</v>
      </c>
      <c r="V23" s="6" t="s">
        <v>843</v>
      </c>
      <c r="W23" s="5" t="str">
        <f t="shared" si="7"/>
        <v>Nivel 1; A</v>
      </c>
      <c r="X23" s="5" t="str">
        <f t="shared" si="8"/>
        <v>Nivel 1,A</v>
      </c>
      <c r="Y23" s="5" t="str">
        <f t="shared" si="9"/>
        <v>Correctivo Regular</v>
      </c>
      <c r="Z23" s="5"/>
      <c r="AA23" s="5">
        <f t="shared" si="10"/>
        <v>0</v>
      </c>
      <c r="AB23">
        <f t="shared" si="11"/>
        <v>555.04320041623305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x14ac:dyDescent="0.25">
      <c r="A24" s="199" t="s">
        <v>877</v>
      </c>
      <c r="B24" s="199" t="s">
        <v>878</v>
      </c>
      <c r="C24" s="199" t="s">
        <v>837</v>
      </c>
      <c r="D24" s="200" t="s">
        <v>831</v>
      </c>
      <c r="E24" s="235">
        <v>1</v>
      </c>
      <c r="F24" s="235">
        <v>2</v>
      </c>
      <c r="G24" s="6">
        <f t="shared" si="14"/>
        <v>2</v>
      </c>
      <c r="H24" s="6">
        <f t="shared" si="5"/>
        <v>0.28000000000000003</v>
      </c>
      <c r="I24" s="198" t="s">
        <v>846</v>
      </c>
      <c r="J24" s="200">
        <v>0</v>
      </c>
      <c r="K24" s="200">
        <v>0</v>
      </c>
      <c r="L24" s="200">
        <v>0</v>
      </c>
      <c r="M24" s="195" t="str">
        <f t="shared" si="12"/>
        <v>Nivel 1</v>
      </c>
      <c r="N24" s="195">
        <v>1</v>
      </c>
      <c r="O24" s="195" t="str">
        <f t="shared" si="6"/>
        <v>Nivel 1</v>
      </c>
      <c r="P24" s="6" t="s">
        <v>956</v>
      </c>
      <c r="Q24" s="200">
        <v>0</v>
      </c>
      <c r="R24" s="6">
        <f t="shared" si="13"/>
        <v>0</v>
      </c>
      <c r="S24" s="197" t="s">
        <v>837</v>
      </c>
      <c r="T24" s="227">
        <v>1</v>
      </c>
      <c r="U24" s="6" t="s">
        <v>860</v>
      </c>
      <c r="V24" s="6" t="s">
        <v>860</v>
      </c>
      <c r="W24" s="5" t="str">
        <f t="shared" si="7"/>
        <v>Nivel 1; B</v>
      </c>
      <c r="X24" s="5" t="str">
        <f t="shared" si="8"/>
        <v>Nivel 1,B</v>
      </c>
      <c r="Y24" s="5" t="str">
        <f t="shared" si="9"/>
        <v>Correctivo Regular</v>
      </c>
      <c r="Z24" s="5"/>
      <c r="AA24" s="5">
        <f t="shared" si="10"/>
        <v>0</v>
      </c>
      <c r="AB24">
        <f t="shared" si="11"/>
        <v>555.04320041623305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5.75" x14ac:dyDescent="0.25">
      <c r="A25" s="199" t="s">
        <v>879</v>
      </c>
      <c r="B25" s="199" t="s">
        <v>880</v>
      </c>
      <c r="C25" s="199" t="s">
        <v>850</v>
      </c>
      <c r="D25" s="200" t="s">
        <v>831</v>
      </c>
      <c r="E25" s="235">
        <v>1</v>
      </c>
      <c r="F25" s="235">
        <v>2</v>
      </c>
      <c r="G25" s="6">
        <f t="shared" si="14"/>
        <v>2</v>
      </c>
      <c r="H25" s="6">
        <f t="shared" si="5"/>
        <v>0.28000000000000003</v>
      </c>
      <c r="I25" s="198" t="s">
        <v>846</v>
      </c>
      <c r="J25" s="200">
        <v>0</v>
      </c>
      <c r="K25" s="200">
        <v>10</v>
      </c>
      <c r="L25" s="200">
        <v>0</v>
      </c>
      <c r="M25" s="195" t="str">
        <f t="shared" si="12"/>
        <v>Nivel 1</v>
      </c>
      <c r="N25" s="198">
        <v>1</v>
      </c>
      <c r="O25" s="198" t="str">
        <f t="shared" si="6"/>
        <v>Nivel 1</v>
      </c>
      <c r="P25" s="200" t="s">
        <v>956</v>
      </c>
      <c r="Q25" s="202">
        <v>4</v>
      </c>
      <c r="R25" s="202">
        <f t="shared" si="13"/>
        <v>-1</v>
      </c>
      <c r="S25" s="200" t="s">
        <v>850</v>
      </c>
      <c r="T25" s="228">
        <v>4</v>
      </c>
      <c r="U25" s="6" t="s">
        <v>843</v>
      </c>
      <c r="V25" s="6" t="s">
        <v>860</v>
      </c>
      <c r="W25" s="5" t="str">
        <f t="shared" si="7"/>
        <v>Nivel 1; A</v>
      </c>
      <c r="X25" s="5" t="str">
        <f t="shared" si="8"/>
        <v>Nivel 1,A</v>
      </c>
      <c r="Y25" s="5" t="str">
        <f t="shared" si="9"/>
        <v>Correctivo Regular</v>
      </c>
      <c r="Z25" s="5"/>
      <c r="AA25" s="5">
        <f t="shared" si="10"/>
        <v>1.1200000000000001</v>
      </c>
      <c r="AB25">
        <f t="shared" si="11"/>
        <v>503.52464557752336</v>
      </c>
      <c r="AG25">
        <f t="shared" si="0"/>
        <v>0</v>
      </c>
      <c r="AH25">
        <f t="shared" si="1"/>
        <v>20</v>
      </c>
      <c r="AI25">
        <f t="shared" si="2"/>
        <v>0</v>
      </c>
      <c r="AJ25">
        <f t="shared" si="3"/>
        <v>8</v>
      </c>
    </row>
    <row r="26" spans="1:36" ht="15.75" x14ac:dyDescent="0.25">
      <c r="A26" s="5" t="s">
        <v>881</v>
      </c>
      <c r="B26" s="5" t="s">
        <v>882</v>
      </c>
      <c r="C26" s="5">
        <v>0</v>
      </c>
      <c r="D26" s="6" t="s">
        <v>831</v>
      </c>
      <c r="E26" s="235">
        <v>2.5</v>
      </c>
      <c r="F26" s="235">
        <v>5</v>
      </c>
      <c r="G26" s="6">
        <f t="shared" si="14"/>
        <v>12.5</v>
      </c>
      <c r="H26" s="6">
        <f t="shared" si="5"/>
        <v>3.375</v>
      </c>
      <c r="I26" s="195" t="s">
        <v>842</v>
      </c>
      <c r="J26" s="6">
        <v>4</v>
      </c>
      <c r="K26" s="6">
        <v>5</v>
      </c>
      <c r="L26" s="6">
        <v>4</v>
      </c>
      <c r="M26" s="195" t="str">
        <f t="shared" si="12"/>
        <v>Nivel 2</v>
      </c>
      <c r="N26" s="195">
        <v>3</v>
      </c>
      <c r="O26" s="195" t="str">
        <f t="shared" si="6"/>
        <v>Nivel 3</v>
      </c>
      <c r="P26" s="6" t="s">
        <v>957</v>
      </c>
      <c r="Q26" s="196">
        <v>10</v>
      </c>
      <c r="R26" s="196">
        <f t="shared" si="13"/>
        <v>-0.6</v>
      </c>
      <c r="S26" s="197"/>
      <c r="T26" s="226">
        <v>10</v>
      </c>
      <c r="U26" s="6" t="s">
        <v>843</v>
      </c>
      <c r="V26" s="6" t="s">
        <v>843</v>
      </c>
      <c r="W26" s="5" t="str">
        <f t="shared" si="7"/>
        <v>Nivel 2; A</v>
      </c>
      <c r="X26" s="5" t="str">
        <f t="shared" si="8"/>
        <v>Nivel 3,A</v>
      </c>
      <c r="Y26" s="5" t="str">
        <f t="shared" si="9"/>
        <v>Correctivo Especial</v>
      </c>
      <c r="Z26" s="5"/>
      <c r="AA26" s="5">
        <f t="shared" si="10"/>
        <v>33.75</v>
      </c>
      <c r="AB26">
        <f t="shared" si="11"/>
        <v>332979.77793600009</v>
      </c>
      <c r="AG26">
        <f t="shared" si="0"/>
        <v>50</v>
      </c>
      <c r="AH26">
        <f t="shared" si="1"/>
        <v>62.5</v>
      </c>
      <c r="AI26">
        <f t="shared" si="2"/>
        <v>50</v>
      </c>
      <c r="AJ26">
        <f t="shared" si="3"/>
        <v>125</v>
      </c>
    </row>
    <row r="27" spans="1:36" x14ac:dyDescent="0.25">
      <c r="A27" s="199" t="s">
        <v>883</v>
      </c>
      <c r="B27" s="199" t="s">
        <v>884</v>
      </c>
      <c r="C27" s="199" t="s">
        <v>850</v>
      </c>
      <c r="D27" s="6" t="s">
        <v>831</v>
      </c>
      <c r="E27" s="235">
        <v>0.5</v>
      </c>
      <c r="F27" s="235">
        <v>2</v>
      </c>
      <c r="G27" s="6">
        <f t="shared" si="14"/>
        <v>1</v>
      </c>
      <c r="H27" s="6">
        <f t="shared" si="5"/>
        <v>0.14000000000000001</v>
      </c>
      <c r="I27" s="198" t="s">
        <v>846</v>
      </c>
      <c r="J27" s="200">
        <v>0</v>
      </c>
      <c r="K27" s="200">
        <v>0</v>
      </c>
      <c r="L27" s="200">
        <v>0</v>
      </c>
      <c r="M27" s="195" t="str">
        <f t="shared" si="12"/>
        <v>Nivel 1</v>
      </c>
      <c r="N27" s="195">
        <v>1</v>
      </c>
      <c r="O27" s="195" t="str">
        <f t="shared" si="6"/>
        <v>Nivel 1</v>
      </c>
      <c r="P27" s="6" t="s">
        <v>957</v>
      </c>
      <c r="Q27" s="200">
        <v>0</v>
      </c>
      <c r="R27" s="6">
        <f t="shared" si="13"/>
        <v>0</v>
      </c>
      <c r="S27" s="200" t="s">
        <v>850</v>
      </c>
      <c r="T27" s="227">
        <v>1</v>
      </c>
      <c r="U27" s="6" t="s">
        <v>843</v>
      </c>
      <c r="V27" s="6" t="s">
        <v>843</v>
      </c>
      <c r="W27" s="5" t="str">
        <f t="shared" si="7"/>
        <v>Nivel 1; A</v>
      </c>
      <c r="X27" s="5" t="str">
        <f t="shared" si="8"/>
        <v>Nivel 1,A</v>
      </c>
      <c r="Y27" s="5" t="str">
        <f t="shared" si="9"/>
        <v>Correctivo Regular</v>
      </c>
      <c r="Z27" s="5"/>
      <c r="AA27" s="5">
        <f t="shared" si="10"/>
        <v>0</v>
      </c>
      <c r="AB27">
        <f t="shared" si="11"/>
        <v>555.04320041623305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x14ac:dyDescent="0.25">
      <c r="A28" s="199" t="s">
        <v>885</v>
      </c>
      <c r="B28" s="199" t="s">
        <v>886</v>
      </c>
      <c r="C28" s="199" t="s">
        <v>837</v>
      </c>
      <c r="D28" s="6" t="s">
        <v>831</v>
      </c>
      <c r="E28" s="235">
        <v>8</v>
      </c>
      <c r="F28" s="235">
        <v>10</v>
      </c>
      <c r="G28" s="6">
        <f t="shared" si="14"/>
        <v>80</v>
      </c>
      <c r="H28" s="269">
        <f t="shared" si="5"/>
        <v>13.600000000000001</v>
      </c>
      <c r="I28" s="198" t="s">
        <v>846</v>
      </c>
      <c r="J28" s="200">
        <v>0</v>
      </c>
      <c r="K28" s="200">
        <v>0</v>
      </c>
      <c r="L28" s="200">
        <v>0</v>
      </c>
      <c r="M28" s="195" t="str">
        <f t="shared" si="12"/>
        <v>Nivel 1</v>
      </c>
      <c r="N28" s="195">
        <v>2</v>
      </c>
      <c r="O28" s="195" t="str">
        <f t="shared" si="6"/>
        <v>Nivel 2</v>
      </c>
      <c r="P28" s="6" t="s">
        <v>956</v>
      </c>
      <c r="Q28" s="200">
        <v>0</v>
      </c>
      <c r="R28" s="6">
        <f t="shared" si="13"/>
        <v>0</v>
      </c>
      <c r="S28" s="197" t="s">
        <v>837</v>
      </c>
      <c r="T28" s="227">
        <v>1</v>
      </c>
      <c r="U28" s="6" t="s">
        <v>843</v>
      </c>
      <c r="V28" s="6" t="s">
        <v>843</v>
      </c>
      <c r="W28" s="5" t="str">
        <f t="shared" si="7"/>
        <v>Nivel 1; A</v>
      </c>
      <c r="X28" s="5" t="str">
        <f t="shared" si="8"/>
        <v>Nivel 2,A</v>
      </c>
      <c r="Y28" s="5" t="str">
        <f t="shared" si="9"/>
        <v>Correctivo Regular</v>
      </c>
      <c r="Z28" s="5"/>
      <c r="AA28" s="5">
        <f t="shared" si="10"/>
        <v>0</v>
      </c>
      <c r="AB28">
        <f t="shared" si="11"/>
        <v>555.04320041623305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x14ac:dyDescent="0.25">
      <c r="A29" s="199" t="s">
        <v>887</v>
      </c>
      <c r="B29" s="199" t="s">
        <v>888</v>
      </c>
      <c r="C29" s="199" t="s">
        <v>850</v>
      </c>
      <c r="D29" s="6" t="s">
        <v>831</v>
      </c>
      <c r="E29" s="235">
        <v>1</v>
      </c>
      <c r="F29" s="235">
        <v>1</v>
      </c>
      <c r="G29" s="6">
        <f t="shared" si="14"/>
        <v>1</v>
      </c>
      <c r="H29" s="6">
        <f t="shared" si="5"/>
        <v>0.14000000000000001</v>
      </c>
      <c r="I29" s="198" t="s">
        <v>846</v>
      </c>
      <c r="J29" s="200">
        <v>0</v>
      </c>
      <c r="K29" s="200">
        <v>0</v>
      </c>
      <c r="L29" s="200">
        <v>0</v>
      </c>
      <c r="M29" s="195" t="str">
        <f t="shared" si="12"/>
        <v>Nivel 1</v>
      </c>
      <c r="N29" s="195">
        <v>1</v>
      </c>
      <c r="O29" s="195" t="str">
        <f t="shared" si="6"/>
        <v>Nivel 1</v>
      </c>
      <c r="P29" s="6" t="s">
        <v>957</v>
      </c>
      <c r="Q29" s="200">
        <v>0</v>
      </c>
      <c r="R29" s="6">
        <f t="shared" si="13"/>
        <v>0</v>
      </c>
      <c r="S29" s="200" t="s">
        <v>850</v>
      </c>
      <c r="T29" s="227">
        <v>1</v>
      </c>
      <c r="U29" s="6" t="s">
        <v>860</v>
      </c>
      <c r="V29" s="6" t="s">
        <v>860</v>
      </c>
      <c r="W29" s="5" t="str">
        <f t="shared" si="7"/>
        <v>Nivel 1; B</v>
      </c>
      <c r="X29" s="5" t="str">
        <f t="shared" si="8"/>
        <v>Nivel 1,B</v>
      </c>
      <c r="Y29" s="5" t="str">
        <f t="shared" si="9"/>
        <v>Correctivo Regular</v>
      </c>
      <c r="Z29" s="5"/>
      <c r="AA29" s="5">
        <f t="shared" si="10"/>
        <v>0</v>
      </c>
      <c r="AB29">
        <f t="shared" si="11"/>
        <v>555.04320041623305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x14ac:dyDescent="0.25">
      <c r="A30" s="199" t="s">
        <v>889</v>
      </c>
      <c r="B30" s="199" t="s">
        <v>890</v>
      </c>
      <c r="C30" s="199" t="s">
        <v>850</v>
      </c>
      <c r="D30" s="6" t="s">
        <v>831</v>
      </c>
      <c r="E30" s="235">
        <v>1</v>
      </c>
      <c r="F30" s="235">
        <v>1</v>
      </c>
      <c r="G30" s="6">
        <f t="shared" si="14"/>
        <v>1</v>
      </c>
      <c r="H30" s="6">
        <f t="shared" si="5"/>
        <v>0.17</v>
      </c>
      <c r="I30" s="198" t="s">
        <v>846</v>
      </c>
      <c r="J30" s="200">
        <v>0</v>
      </c>
      <c r="K30" s="200">
        <v>0</v>
      </c>
      <c r="L30" s="200">
        <v>0</v>
      </c>
      <c r="M30" s="195" t="str">
        <f t="shared" si="12"/>
        <v>Nivel 1</v>
      </c>
      <c r="N30" s="195">
        <v>2</v>
      </c>
      <c r="O30" s="195" t="str">
        <f t="shared" si="6"/>
        <v>Nivel 2</v>
      </c>
      <c r="P30" s="6" t="s">
        <v>957</v>
      </c>
      <c r="Q30" s="200">
        <v>0</v>
      </c>
      <c r="R30" s="6">
        <f t="shared" si="13"/>
        <v>0</v>
      </c>
      <c r="S30" s="200" t="s">
        <v>850</v>
      </c>
      <c r="T30" s="227">
        <v>1</v>
      </c>
      <c r="U30" s="6" t="s">
        <v>860</v>
      </c>
      <c r="V30" s="6" t="s">
        <v>860</v>
      </c>
      <c r="W30" s="5" t="str">
        <f t="shared" si="7"/>
        <v>Nivel 1; B</v>
      </c>
      <c r="X30" s="5" t="str">
        <f t="shared" si="8"/>
        <v>Nivel 2,B</v>
      </c>
      <c r="Y30" s="5" t="str">
        <f t="shared" si="9"/>
        <v>Correctivo Regular</v>
      </c>
      <c r="Z30" s="5"/>
      <c r="AA30" s="5">
        <f t="shared" si="10"/>
        <v>0</v>
      </c>
      <c r="AB30">
        <f t="shared" si="11"/>
        <v>555.04320041623305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5.75" x14ac:dyDescent="0.25">
      <c r="A31" s="5" t="s">
        <v>891</v>
      </c>
      <c r="B31" s="199" t="s">
        <v>892</v>
      </c>
      <c r="C31" s="199">
        <v>0</v>
      </c>
      <c r="D31" s="6" t="s">
        <v>831</v>
      </c>
      <c r="E31" s="235">
        <v>1</v>
      </c>
      <c r="F31" s="235">
        <v>2</v>
      </c>
      <c r="G31" s="6">
        <f t="shared" si="14"/>
        <v>2</v>
      </c>
      <c r="H31" s="6">
        <f t="shared" si="5"/>
        <v>0.34</v>
      </c>
      <c r="I31" s="195" t="s">
        <v>846</v>
      </c>
      <c r="J31" s="200">
        <v>28</v>
      </c>
      <c r="K31" s="200">
        <v>25</v>
      </c>
      <c r="L31" s="200">
        <v>16</v>
      </c>
      <c r="M31" s="195" t="str">
        <f t="shared" si="12"/>
        <v>Nivel 1</v>
      </c>
      <c r="N31" s="195">
        <v>2</v>
      </c>
      <c r="O31" s="195" t="str">
        <f t="shared" si="6"/>
        <v>Nivel 2</v>
      </c>
      <c r="P31" s="6" t="s">
        <v>956</v>
      </c>
      <c r="Q31" s="202">
        <v>24</v>
      </c>
      <c r="R31" s="271">
        <f t="shared" si="13"/>
        <v>-0.33333333333333331</v>
      </c>
      <c r="S31" s="197"/>
      <c r="T31" s="226">
        <v>24</v>
      </c>
      <c r="U31" s="6" t="s">
        <v>860</v>
      </c>
      <c r="V31" s="6" t="s">
        <v>860</v>
      </c>
      <c r="W31" s="5" t="str">
        <f t="shared" si="7"/>
        <v>Nivel 1; B</v>
      </c>
      <c r="X31" s="5" t="str">
        <f t="shared" si="8"/>
        <v>Nivel 2,B</v>
      </c>
      <c r="Y31" s="5" t="str">
        <f t="shared" si="9"/>
        <v>Correctivo Regular</v>
      </c>
      <c r="Z31" s="5"/>
      <c r="AA31" s="5">
        <f t="shared" si="10"/>
        <v>8.16</v>
      </c>
      <c r="AB31">
        <f t="shared" si="11"/>
        <v>237.14012944849114</v>
      </c>
      <c r="AG31">
        <f t="shared" si="0"/>
        <v>56</v>
      </c>
      <c r="AH31">
        <f t="shared" si="1"/>
        <v>50</v>
      </c>
      <c r="AI31">
        <f t="shared" si="2"/>
        <v>32</v>
      </c>
      <c r="AJ31">
        <f t="shared" si="3"/>
        <v>48</v>
      </c>
    </row>
    <row r="32" spans="1:36" x14ac:dyDescent="0.25">
      <c r="A32" s="5" t="s">
        <v>893</v>
      </c>
      <c r="B32" s="199" t="s">
        <v>894</v>
      </c>
      <c r="C32" s="199">
        <v>0</v>
      </c>
      <c r="D32" s="6" t="s">
        <v>872</v>
      </c>
      <c r="E32" s="235">
        <v>3.5</v>
      </c>
      <c r="F32" s="235">
        <v>6</v>
      </c>
      <c r="G32" s="6">
        <f t="shared" si="14"/>
        <v>21</v>
      </c>
      <c r="H32" s="6">
        <f t="shared" si="5"/>
        <v>5.67</v>
      </c>
      <c r="I32" s="198" t="s">
        <v>846</v>
      </c>
      <c r="J32" s="6">
        <v>0</v>
      </c>
      <c r="K32" s="6">
        <v>0</v>
      </c>
      <c r="L32" s="6">
        <v>0</v>
      </c>
      <c r="M32" s="195" t="str">
        <f t="shared" si="12"/>
        <v>Nivel 2</v>
      </c>
      <c r="N32" s="195">
        <v>3</v>
      </c>
      <c r="O32" s="195" t="str">
        <f t="shared" si="6"/>
        <v>Nivel 3</v>
      </c>
      <c r="P32" s="6" t="s">
        <v>957</v>
      </c>
      <c r="Q32" s="6">
        <v>100</v>
      </c>
      <c r="R32" s="6">
        <f t="shared" si="13"/>
        <v>-1</v>
      </c>
      <c r="S32" s="6"/>
      <c r="T32" s="227">
        <v>100</v>
      </c>
      <c r="U32" s="6" t="s">
        <v>843</v>
      </c>
      <c r="V32" s="6" t="s">
        <v>843</v>
      </c>
      <c r="W32" s="5" t="str">
        <f t="shared" si="7"/>
        <v>Nivel 2; A</v>
      </c>
      <c r="X32" s="5" t="str">
        <f t="shared" si="8"/>
        <v>Nivel 3,A</v>
      </c>
      <c r="Y32" s="5" t="str">
        <f t="shared" si="9"/>
        <v>Correctivo Especial</v>
      </c>
      <c r="Z32" s="5"/>
      <c r="AA32" s="5">
        <f t="shared" si="10"/>
        <v>567</v>
      </c>
      <c r="AB32">
        <f t="shared" si="11"/>
        <v>1917.9144360000084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2100</v>
      </c>
    </row>
    <row r="33" spans="1:36" x14ac:dyDescent="0.25">
      <c r="A33" s="234" t="s">
        <v>895</v>
      </c>
      <c r="B33" s="223" t="s">
        <v>896</v>
      </c>
      <c r="C33" s="224">
        <v>0</v>
      </c>
      <c r="D33" s="224"/>
      <c r="E33" s="224"/>
      <c r="F33" s="224"/>
      <c r="G33" s="224"/>
      <c r="H33" s="224">
        <f t="shared" si="5"/>
        <v>0</v>
      </c>
      <c r="I33" s="224"/>
      <c r="J33" s="224"/>
      <c r="K33" s="224"/>
      <c r="L33" s="224"/>
      <c r="M33" s="248"/>
      <c r="N33" s="224"/>
      <c r="O33" s="224"/>
      <c r="P33" s="224"/>
      <c r="Q33" s="224"/>
      <c r="R33" s="224">
        <f t="shared" si="13"/>
        <v>0</v>
      </c>
      <c r="S33" s="224"/>
      <c r="T33" s="224"/>
      <c r="U33" s="232"/>
      <c r="V33" s="5"/>
      <c r="W33" s="234" t="str">
        <f t="shared" si="7"/>
        <v xml:space="preserve">; </v>
      </c>
      <c r="X33" s="234"/>
      <c r="Y33" s="234">
        <f t="shared" si="9"/>
        <v>0</v>
      </c>
      <c r="Z33" s="234"/>
      <c r="AA33" s="234">
        <f t="shared" si="10"/>
        <v>0</v>
      </c>
      <c r="AB33">
        <f t="shared" si="11"/>
        <v>0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5.75" x14ac:dyDescent="0.25">
      <c r="A34" s="5" t="s">
        <v>897</v>
      </c>
      <c r="B34" s="5" t="s">
        <v>898</v>
      </c>
      <c r="C34" s="5">
        <v>0</v>
      </c>
      <c r="D34" s="6" t="s">
        <v>872</v>
      </c>
      <c r="E34" s="235">
        <v>2</v>
      </c>
      <c r="F34" s="235">
        <v>2</v>
      </c>
      <c r="G34" s="6">
        <f t="shared" ref="G34:G41" si="15">+F34*E34</f>
        <v>4</v>
      </c>
      <c r="H34" s="6">
        <f t="shared" si="5"/>
        <v>0.56000000000000005</v>
      </c>
      <c r="I34" s="195" t="s">
        <v>846</v>
      </c>
      <c r="J34" s="200">
        <v>0</v>
      </c>
      <c r="K34" s="200">
        <v>20</v>
      </c>
      <c r="L34" s="200">
        <v>0</v>
      </c>
      <c r="M34" s="195" t="str">
        <f t="shared" si="12"/>
        <v>Nivel 1</v>
      </c>
      <c r="N34" s="195">
        <v>1</v>
      </c>
      <c r="O34" s="195" t="str">
        <f t="shared" si="6"/>
        <v>Nivel 1</v>
      </c>
      <c r="P34" s="6" t="s">
        <v>956</v>
      </c>
      <c r="Q34" s="202">
        <v>20</v>
      </c>
      <c r="R34" s="196">
        <f t="shared" si="13"/>
        <v>-1</v>
      </c>
      <c r="S34" s="197"/>
      <c r="T34" s="226">
        <v>20</v>
      </c>
      <c r="U34" s="6" t="s">
        <v>860</v>
      </c>
      <c r="V34" s="6" t="s">
        <v>860</v>
      </c>
      <c r="W34" s="5" t="str">
        <f t="shared" si="7"/>
        <v>Nivel 1; B</v>
      </c>
      <c r="X34" s="5" t="str">
        <f t="shared" si="8"/>
        <v>Nivel 1,B</v>
      </c>
      <c r="Y34" s="5" t="str">
        <f t="shared" si="9"/>
        <v>Correctivo Regular</v>
      </c>
      <c r="Z34" s="5"/>
      <c r="AA34" s="5">
        <f t="shared" si="10"/>
        <v>11.200000000000001</v>
      </c>
      <c r="AB34">
        <f t="shared" si="11"/>
        <v>152.75365202913628</v>
      </c>
      <c r="AG34">
        <f t="shared" si="0"/>
        <v>0</v>
      </c>
      <c r="AH34">
        <f t="shared" si="1"/>
        <v>80</v>
      </c>
      <c r="AI34">
        <f t="shared" si="2"/>
        <v>0</v>
      </c>
      <c r="AJ34">
        <f t="shared" si="3"/>
        <v>80</v>
      </c>
    </row>
    <row r="35" spans="1:36" ht="15.75" x14ac:dyDescent="0.25">
      <c r="A35" s="5" t="s">
        <v>899</v>
      </c>
      <c r="B35" s="5" t="s">
        <v>900</v>
      </c>
      <c r="C35" s="5" t="s">
        <v>837</v>
      </c>
      <c r="D35" s="6" t="s">
        <v>831</v>
      </c>
      <c r="E35" s="235">
        <v>3.5</v>
      </c>
      <c r="F35" s="235">
        <v>10</v>
      </c>
      <c r="G35" s="6">
        <f t="shared" si="15"/>
        <v>35</v>
      </c>
      <c r="H35" s="6">
        <f t="shared" si="5"/>
        <v>9.4500000000000011</v>
      </c>
      <c r="I35" s="195" t="s">
        <v>842</v>
      </c>
      <c r="J35" s="6">
        <v>0</v>
      </c>
      <c r="K35" s="6">
        <v>10</v>
      </c>
      <c r="L35" s="6">
        <v>0</v>
      </c>
      <c r="M35" s="195" t="str">
        <f t="shared" si="12"/>
        <v>Nivel 2</v>
      </c>
      <c r="N35" s="195">
        <v>3</v>
      </c>
      <c r="O35" s="195" t="str">
        <f t="shared" si="6"/>
        <v>Nivel 3</v>
      </c>
      <c r="P35" s="6" t="s">
        <v>956</v>
      </c>
      <c r="Q35" s="196">
        <v>20</v>
      </c>
      <c r="R35" s="196">
        <f t="shared" si="13"/>
        <v>-1</v>
      </c>
      <c r="S35" s="197"/>
      <c r="T35" s="226">
        <v>20</v>
      </c>
      <c r="U35" s="6" t="s">
        <v>843</v>
      </c>
      <c r="V35" s="6" t="s">
        <v>843</v>
      </c>
      <c r="W35" s="5" t="str">
        <f t="shared" si="7"/>
        <v>Nivel 2; A</v>
      </c>
      <c r="X35" s="5" t="str">
        <f t="shared" si="8"/>
        <v>Nivel 3,A</v>
      </c>
      <c r="Y35" s="5" t="str">
        <f t="shared" si="9"/>
        <v>Correctivo Especial</v>
      </c>
      <c r="Z35" s="5"/>
      <c r="AA35" s="5">
        <f t="shared" si="10"/>
        <v>189.00000000000003</v>
      </c>
      <c r="AB35">
        <f t="shared" si="11"/>
        <v>177910.17843600007</v>
      </c>
      <c r="AG35">
        <f t="shared" si="0"/>
        <v>0</v>
      </c>
      <c r="AH35">
        <f t="shared" si="1"/>
        <v>350</v>
      </c>
      <c r="AI35">
        <f t="shared" si="2"/>
        <v>0</v>
      </c>
      <c r="AJ35">
        <f t="shared" si="3"/>
        <v>700</v>
      </c>
    </row>
    <row r="36" spans="1:36" x14ac:dyDescent="0.25">
      <c r="A36" s="5" t="s">
        <v>901</v>
      </c>
      <c r="B36" s="199" t="s">
        <v>902</v>
      </c>
      <c r="C36" s="199" t="s">
        <v>837</v>
      </c>
      <c r="D36" s="215" t="s">
        <v>872</v>
      </c>
      <c r="E36" s="235">
        <v>2</v>
      </c>
      <c r="F36" s="235">
        <v>3</v>
      </c>
      <c r="G36" s="200">
        <f t="shared" si="15"/>
        <v>6</v>
      </c>
      <c r="H36" s="200">
        <f t="shared" si="5"/>
        <v>0.84000000000000008</v>
      </c>
      <c r="I36" s="195" t="s">
        <v>846</v>
      </c>
      <c r="J36" s="200">
        <v>0</v>
      </c>
      <c r="K36" s="200">
        <v>0</v>
      </c>
      <c r="L36" s="200">
        <v>0</v>
      </c>
      <c r="M36" s="195" t="str">
        <f t="shared" si="12"/>
        <v>Nivel 1</v>
      </c>
      <c r="N36" s="195">
        <v>1</v>
      </c>
      <c r="O36" s="195" t="str">
        <f t="shared" si="6"/>
        <v>Nivel 1</v>
      </c>
      <c r="P36" s="6" t="s">
        <v>956</v>
      </c>
      <c r="Q36" s="200">
        <v>0</v>
      </c>
      <c r="R36" s="6">
        <f t="shared" si="13"/>
        <v>0</v>
      </c>
      <c r="S36" s="197" t="s">
        <v>837</v>
      </c>
      <c r="T36" s="227">
        <v>1</v>
      </c>
      <c r="U36" s="6" t="s">
        <v>860</v>
      </c>
      <c r="V36" s="6" t="s">
        <v>860</v>
      </c>
      <c r="W36" s="5" t="str">
        <f t="shared" si="7"/>
        <v>Nivel 1; B</v>
      </c>
      <c r="X36" s="5" t="str">
        <f t="shared" si="8"/>
        <v>Nivel 1,B</v>
      </c>
      <c r="Y36" s="5" t="str">
        <f t="shared" si="9"/>
        <v>Correctivo Regular</v>
      </c>
      <c r="Z36" s="5"/>
      <c r="AA36" s="5">
        <f t="shared" si="10"/>
        <v>0</v>
      </c>
      <c r="AB36">
        <f t="shared" si="11"/>
        <v>555.04320041623305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5" customHeight="1" x14ac:dyDescent="0.25">
      <c r="A37" s="5" t="s">
        <v>903</v>
      </c>
      <c r="B37" s="204" t="s">
        <v>904</v>
      </c>
      <c r="C37" s="204">
        <v>0</v>
      </c>
      <c r="D37" s="6"/>
      <c r="E37" s="235"/>
      <c r="F37" s="235"/>
      <c r="G37" s="6">
        <f t="shared" si="15"/>
        <v>0</v>
      </c>
      <c r="H37" s="6">
        <f t="shared" si="5"/>
        <v>0</v>
      </c>
      <c r="I37" s="6"/>
      <c r="J37" s="200"/>
      <c r="K37" s="200"/>
      <c r="L37" s="200"/>
      <c r="M37" s="195" t="str">
        <f t="shared" si="12"/>
        <v>Nivel 1</v>
      </c>
      <c r="N37" s="195"/>
      <c r="O37" s="195" t="str">
        <f t="shared" si="6"/>
        <v xml:space="preserve">Nivel </v>
      </c>
      <c r="P37" s="6"/>
      <c r="Q37" s="200"/>
      <c r="R37" s="6">
        <f t="shared" si="13"/>
        <v>0</v>
      </c>
      <c r="S37" s="6"/>
      <c r="T37" s="227"/>
      <c r="U37" s="6"/>
      <c r="V37" s="6"/>
      <c r="W37" s="5" t="str">
        <f t="shared" si="7"/>
        <v xml:space="preserve">Nivel 1; </v>
      </c>
      <c r="X37" s="5" t="str">
        <f t="shared" si="8"/>
        <v>Nivel ,</v>
      </c>
      <c r="Y37" s="5" t="str">
        <f t="shared" si="9"/>
        <v>Correctivo Regular</v>
      </c>
      <c r="Z37" s="5"/>
      <c r="AA37" s="5">
        <f t="shared" si="10"/>
        <v>0</v>
      </c>
      <c r="AB37">
        <f t="shared" si="11"/>
        <v>555.04320041623305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5" customHeight="1" x14ac:dyDescent="0.25">
      <c r="A38" s="5" t="s">
        <v>905</v>
      </c>
      <c r="B38" s="204" t="s">
        <v>906</v>
      </c>
      <c r="C38" s="204">
        <v>0</v>
      </c>
      <c r="D38" s="6"/>
      <c r="E38" s="235"/>
      <c r="F38" s="235"/>
      <c r="G38" s="6">
        <f t="shared" si="15"/>
        <v>0</v>
      </c>
      <c r="H38" s="6">
        <f t="shared" si="5"/>
        <v>0</v>
      </c>
      <c r="I38" s="6"/>
      <c r="J38" s="200"/>
      <c r="K38" s="200"/>
      <c r="L38" s="200"/>
      <c r="M38" s="195" t="str">
        <f t="shared" si="12"/>
        <v>Nivel 1</v>
      </c>
      <c r="N38" s="195"/>
      <c r="O38" s="195" t="str">
        <f t="shared" si="6"/>
        <v xml:space="preserve">Nivel </v>
      </c>
      <c r="P38" s="6"/>
      <c r="Q38" s="200"/>
      <c r="R38" s="6">
        <f t="shared" si="13"/>
        <v>0</v>
      </c>
      <c r="S38" s="6"/>
      <c r="T38" s="227"/>
      <c r="U38" s="6"/>
      <c r="V38" s="6"/>
      <c r="W38" s="5" t="str">
        <f t="shared" si="7"/>
        <v xml:space="preserve">Nivel 1; </v>
      </c>
      <c r="X38" s="5" t="str">
        <f t="shared" si="8"/>
        <v>Nivel ,</v>
      </c>
      <c r="Y38" s="5" t="str">
        <f t="shared" si="9"/>
        <v>Correctivo Regular</v>
      </c>
      <c r="Z38" s="5"/>
      <c r="AA38" s="5">
        <f t="shared" si="10"/>
        <v>0</v>
      </c>
      <c r="AB38">
        <f t="shared" si="11"/>
        <v>555.04320041623305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5" customHeight="1" x14ac:dyDescent="0.25">
      <c r="A39" s="5" t="s">
        <v>907</v>
      </c>
      <c r="B39" s="204" t="s">
        <v>908</v>
      </c>
      <c r="C39" s="204">
        <v>0</v>
      </c>
      <c r="D39" s="6"/>
      <c r="E39" s="235"/>
      <c r="F39" s="235"/>
      <c r="G39" s="6">
        <f t="shared" si="15"/>
        <v>0</v>
      </c>
      <c r="H39" s="6">
        <f t="shared" si="5"/>
        <v>0</v>
      </c>
      <c r="I39" s="6"/>
      <c r="J39" s="200"/>
      <c r="K39" s="200"/>
      <c r="L39" s="200"/>
      <c r="M39" s="195" t="str">
        <f t="shared" si="12"/>
        <v>Nivel 1</v>
      </c>
      <c r="N39" s="195"/>
      <c r="O39" s="195" t="str">
        <f t="shared" si="6"/>
        <v xml:space="preserve">Nivel </v>
      </c>
      <c r="P39" s="6"/>
      <c r="Q39" s="200"/>
      <c r="R39" s="6">
        <f t="shared" si="13"/>
        <v>0</v>
      </c>
      <c r="S39" s="6"/>
      <c r="T39" s="227"/>
      <c r="U39" s="6"/>
      <c r="V39" s="6"/>
      <c r="W39" s="5" t="str">
        <f t="shared" si="7"/>
        <v xml:space="preserve">Nivel 1; </v>
      </c>
      <c r="X39" s="5" t="str">
        <f t="shared" si="8"/>
        <v>Nivel ,</v>
      </c>
      <c r="Y39" s="5" t="str">
        <f t="shared" si="9"/>
        <v>Correctivo Regular</v>
      </c>
      <c r="Z39" s="5"/>
      <c r="AA39" s="5">
        <f t="shared" si="10"/>
        <v>0</v>
      </c>
      <c r="AB39">
        <f t="shared" si="11"/>
        <v>555.04320041623305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5.75" x14ac:dyDescent="0.25">
      <c r="A40" s="5" t="s">
        <v>905</v>
      </c>
      <c r="B40" s="199" t="s">
        <v>909</v>
      </c>
      <c r="C40" s="199" t="s">
        <v>530</v>
      </c>
      <c r="D40" s="200" t="s">
        <v>831</v>
      </c>
      <c r="E40" s="235">
        <v>1</v>
      </c>
      <c r="F40" s="235">
        <v>2</v>
      </c>
      <c r="G40" s="200">
        <f t="shared" si="15"/>
        <v>2</v>
      </c>
      <c r="H40" s="200">
        <f t="shared" si="5"/>
        <v>0.28000000000000003</v>
      </c>
      <c r="I40" s="195" t="s">
        <v>846</v>
      </c>
      <c r="J40" s="200">
        <v>0</v>
      </c>
      <c r="K40" s="200">
        <v>0</v>
      </c>
      <c r="L40" s="200">
        <v>1</v>
      </c>
      <c r="M40" s="195" t="str">
        <f t="shared" si="12"/>
        <v>Nivel 1</v>
      </c>
      <c r="N40" s="198">
        <v>1</v>
      </c>
      <c r="O40" s="198" t="str">
        <f t="shared" si="6"/>
        <v>Nivel 1</v>
      </c>
      <c r="P40" s="200" t="s">
        <v>956</v>
      </c>
      <c r="Q40" s="202">
        <v>15</v>
      </c>
      <c r="R40" s="271">
        <f t="shared" si="13"/>
        <v>-0.93333333333333335</v>
      </c>
      <c r="S40" s="6" t="s">
        <v>530</v>
      </c>
      <c r="T40" s="228">
        <v>15</v>
      </c>
      <c r="U40" s="6" t="s">
        <v>843</v>
      </c>
      <c r="V40" s="6" t="s">
        <v>843</v>
      </c>
      <c r="W40" s="5" t="str">
        <f t="shared" si="7"/>
        <v>Nivel 1; A</v>
      </c>
      <c r="X40" s="5" t="str">
        <f t="shared" si="8"/>
        <v>Nivel 1,A</v>
      </c>
      <c r="Y40" s="5" t="str">
        <f t="shared" si="9"/>
        <v>Correctivo Regular</v>
      </c>
      <c r="Z40" s="5"/>
      <c r="AA40" s="5">
        <f t="shared" si="10"/>
        <v>4.2</v>
      </c>
      <c r="AB40">
        <f t="shared" si="11"/>
        <v>374.78461977107179</v>
      </c>
      <c r="AG40">
        <f t="shared" si="0"/>
        <v>0</v>
      </c>
      <c r="AH40">
        <f t="shared" si="1"/>
        <v>0</v>
      </c>
      <c r="AI40">
        <f t="shared" si="2"/>
        <v>2</v>
      </c>
      <c r="AJ40">
        <f t="shared" si="3"/>
        <v>30</v>
      </c>
    </row>
    <row r="41" spans="1:36" x14ac:dyDescent="0.25">
      <c r="A41" s="5" t="s">
        <v>910</v>
      </c>
      <c r="B41" s="5" t="s">
        <v>911</v>
      </c>
      <c r="C41" s="5">
        <v>0</v>
      </c>
      <c r="D41" s="6" t="s">
        <v>872</v>
      </c>
      <c r="E41" s="235">
        <v>3.5</v>
      </c>
      <c r="F41" s="235">
        <v>6</v>
      </c>
      <c r="G41" s="6">
        <f t="shared" si="15"/>
        <v>21</v>
      </c>
      <c r="H41" s="6">
        <f t="shared" si="5"/>
        <v>3.5700000000000003</v>
      </c>
      <c r="I41" s="198" t="s">
        <v>846</v>
      </c>
      <c r="J41" s="200">
        <v>0</v>
      </c>
      <c r="K41" s="200">
        <v>0</v>
      </c>
      <c r="L41" s="200">
        <v>0</v>
      </c>
      <c r="M41" s="195" t="str">
        <f t="shared" si="12"/>
        <v>Nivel 1</v>
      </c>
      <c r="N41" s="195">
        <v>2</v>
      </c>
      <c r="O41" s="195" t="str">
        <f t="shared" si="6"/>
        <v>Nivel 2</v>
      </c>
      <c r="P41" s="6" t="s">
        <v>956</v>
      </c>
      <c r="Q41" s="274">
        <v>100</v>
      </c>
      <c r="R41" s="269">
        <f t="shared" si="13"/>
        <v>-1</v>
      </c>
      <c r="S41" s="6"/>
      <c r="T41" s="227">
        <v>100</v>
      </c>
      <c r="U41" s="6" t="s">
        <v>843</v>
      </c>
      <c r="V41" s="6" t="s">
        <v>843</v>
      </c>
      <c r="W41" s="5" t="str">
        <f t="shared" si="7"/>
        <v>Nivel 1; A</v>
      </c>
      <c r="X41" s="5" t="str">
        <f t="shared" si="8"/>
        <v>Nivel 2,A</v>
      </c>
      <c r="Y41" s="5" t="str">
        <f t="shared" si="9"/>
        <v>Correctivo Regular</v>
      </c>
      <c r="Z41" s="5"/>
      <c r="AA41" s="5">
        <f t="shared" si="10"/>
        <v>357</v>
      </c>
      <c r="AB41">
        <f t="shared" si="11"/>
        <v>111182.66384557752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2100</v>
      </c>
    </row>
    <row r="42" spans="1:36" x14ac:dyDescent="0.25">
      <c r="A42" s="234" t="s">
        <v>912</v>
      </c>
      <c r="B42" s="223" t="s">
        <v>913</v>
      </c>
      <c r="C42" s="224">
        <v>0</v>
      </c>
      <c r="D42" s="224"/>
      <c r="E42" s="224"/>
      <c r="F42" s="224"/>
      <c r="G42" s="224"/>
      <c r="H42" s="224">
        <f t="shared" si="5"/>
        <v>0</v>
      </c>
      <c r="I42" s="224"/>
      <c r="J42" s="224"/>
      <c r="K42" s="224"/>
      <c r="L42" s="224"/>
      <c r="M42" s="248"/>
      <c r="N42" s="224"/>
      <c r="O42" s="224"/>
      <c r="P42" s="224"/>
      <c r="Q42" s="224"/>
      <c r="R42" s="224">
        <f t="shared" si="13"/>
        <v>0</v>
      </c>
      <c r="S42" s="224"/>
      <c r="T42" s="224"/>
      <c r="U42" s="232"/>
      <c r="V42" s="5"/>
      <c r="W42" s="234" t="str">
        <f t="shared" si="7"/>
        <v xml:space="preserve">; </v>
      </c>
      <c r="X42" s="234"/>
      <c r="Y42" s="234">
        <f t="shared" si="9"/>
        <v>0</v>
      </c>
      <c r="Z42" s="234"/>
      <c r="AA42" s="234">
        <f t="shared" si="10"/>
        <v>0</v>
      </c>
      <c r="AB42">
        <f t="shared" si="11"/>
        <v>0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5.75" x14ac:dyDescent="0.25">
      <c r="A43" s="5" t="s">
        <v>914</v>
      </c>
      <c r="B43" s="5" t="s">
        <v>915</v>
      </c>
      <c r="C43" s="5">
        <v>0</v>
      </c>
      <c r="D43" s="215" t="s">
        <v>872</v>
      </c>
      <c r="E43" s="235">
        <v>1</v>
      </c>
      <c r="F43" s="235">
        <v>2</v>
      </c>
      <c r="G43" s="200">
        <f t="shared" ref="G43:G46" si="16">+F43*E43</f>
        <v>2</v>
      </c>
      <c r="H43" s="200">
        <f t="shared" si="5"/>
        <v>0.28000000000000003</v>
      </c>
      <c r="I43" s="195" t="s">
        <v>846</v>
      </c>
      <c r="J43" s="200">
        <v>0</v>
      </c>
      <c r="K43" s="200">
        <v>33</v>
      </c>
      <c r="L43" s="200">
        <v>49</v>
      </c>
      <c r="M43" s="195" t="str">
        <f t="shared" si="12"/>
        <v>Nivel 1</v>
      </c>
      <c r="N43" s="195">
        <v>1</v>
      </c>
      <c r="O43" s="195" t="str">
        <f t="shared" si="6"/>
        <v>Nivel 1</v>
      </c>
      <c r="P43" s="6" t="s">
        <v>956</v>
      </c>
      <c r="Q43" s="275">
        <v>180</v>
      </c>
      <c r="R43" s="271">
        <f t="shared" si="13"/>
        <v>-0.72777777777777775</v>
      </c>
      <c r="S43" s="197"/>
      <c r="T43" s="226">
        <v>180</v>
      </c>
      <c r="U43" s="6" t="s">
        <v>860</v>
      </c>
      <c r="V43" s="6" t="s">
        <v>860</v>
      </c>
      <c r="W43" s="5" t="str">
        <f t="shared" si="7"/>
        <v>Nivel 1; B</v>
      </c>
      <c r="X43" s="5" t="str">
        <f t="shared" si="8"/>
        <v>Nivel 1,B</v>
      </c>
      <c r="Y43" s="5" t="str">
        <f t="shared" si="9"/>
        <v>Correctivo Regular</v>
      </c>
      <c r="Z43" s="5"/>
      <c r="AA43" s="5">
        <f t="shared" si="10"/>
        <v>50.400000000000006</v>
      </c>
      <c r="AB43">
        <f t="shared" si="11"/>
        <v>720.42023267429795</v>
      </c>
      <c r="AG43">
        <f t="shared" si="0"/>
        <v>0</v>
      </c>
      <c r="AH43">
        <f t="shared" si="1"/>
        <v>66</v>
      </c>
      <c r="AI43">
        <f t="shared" si="2"/>
        <v>98</v>
      </c>
      <c r="AJ43">
        <f t="shared" si="3"/>
        <v>360</v>
      </c>
    </row>
    <row r="44" spans="1:36" ht="15.75" x14ac:dyDescent="0.25">
      <c r="A44" s="5" t="s">
        <v>916</v>
      </c>
      <c r="B44" s="5" t="s">
        <v>917</v>
      </c>
      <c r="C44" s="5">
        <v>0</v>
      </c>
      <c r="D44" s="215" t="s">
        <v>872</v>
      </c>
      <c r="E44" s="235">
        <v>1</v>
      </c>
      <c r="F44" s="235">
        <v>2</v>
      </c>
      <c r="G44" s="200">
        <f t="shared" si="16"/>
        <v>2</v>
      </c>
      <c r="H44" s="200">
        <f t="shared" si="5"/>
        <v>0.28000000000000003</v>
      </c>
      <c r="I44" s="195" t="s">
        <v>846</v>
      </c>
      <c r="J44" s="200">
        <v>146</v>
      </c>
      <c r="K44" s="200">
        <v>164</v>
      </c>
      <c r="L44" s="200">
        <v>166</v>
      </c>
      <c r="M44" s="195" t="str">
        <f t="shared" si="12"/>
        <v>Nivel 1</v>
      </c>
      <c r="N44" s="195">
        <v>1</v>
      </c>
      <c r="O44" s="195" t="str">
        <f t="shared" si="6"/>
        <v>Nivel 1</v>
      </c>
      <c r="P44" s="6" t="s">
        <v>956</v>
      </c>
      <c r="Q44" s="275">
        <v>180</v>
      </c>
      <c r="R44" s="202">
        <f t="shared" si="13"/>
        <v>-7.7777777777777779E-2</v>
      </c>
      <c r="S44" s="197"/>
      <c r="T44" s="226">
        <v>180</v>
      </c>
      <c r="U44" s="6" t="s">
        <v>860</v>
      </c>
      <c r="V44" s="6" t="s">
        <v>860</v>
      </c>
      <c r="W44" s="5" t="str">
        <f t="shared" si="7"/>
        <v>Nivel 1; B</v>
      </c>
      <c r="X44" s="5" t="str">
        <f t="shared" si="8"/>
        <v>Nivel 1,B</v>
      </c>
      <c r="Y44" s="5" t="str">
        <f t="shared" si="9"/>
        <v>Correctivo Regular</v>
      </c>
      <c r="Z44" s="5"/>
      <c r="AA44" s="5">
        <f t="shared" si="10"/>
        <v>50.400000000000006</v>
      </c>
      <c r="AB44">
        <f t="shared" si="11"/>
        <v>720.42023267429795</v>
      </c>
      <c r="AG44">
        <f t="shared" si="0"/>
        <v>292</v>
      </c>
      <c r="AH44">
        <f t="shared" si="1"/>
        <v>328</v>
      </c>
      <c r="AI44">
        <f t="shared" si="2"/>
        <v>332</v>
      </c>
      <c r="AJ44">
        <f t="shared" si="3"/>
        <v>360</v>
      </c>
    </row>
    <row r="45" spans="1:36" x14ac:dyDescent="0.25">
      <c r="A45" s="5" t="s">
        <v>918</v>
      </c>
      <c r="B45" s="199" t="s">
        <v>919</v>
      </c>
      <c r="C45" s="199" t="s">
        <v>837</v>
      </c>
      <c r="D45" s="215" t="s">
        <v>872</v>
      </c>
      <c r="E45" s="235">
        <v>1</v>
      </c>
      <c r="F45" s="235">
        <v>2</v>
      </c>
      <c r="G45" s="200">
        <f t="shared" si="16"/>
        <v>2</v>
      </c>
      <c r="H45" s="200">
        <f t="shared" si="5"/>
        <v>0.28000000000000003</v>
      </c>
      <c r="I45" s="195" t="s">
        <v>846</v>
      </c>
      <c r="J45" s="200">
        <v>0</v>
      </c>
      <c r="K45" s="200">
        <v>0</v>
      </c>
      <c r="L45" s="200">
        <v>0</v>
      </c>
      <c r="M45" s="195" t="str">
        <f t="shared" si="12"/>
        <v>Nivel 1</v>
      </c>
      <c r="N45" s="195">
        <v>1</v>
      </c>
      <c r="O45" s="195" t="str">
        <f t="shared" si="6"/>
        <v>Nivel 1</v>
      </c>
      <c r="P45" s="6" t="s">
        <v>956</v>
      </c>
      <c r="Q45" s="200">
        <v>0</v>
      </c>
      <c r="R45" s="6">
        <f t="shared" si="13"/>
        <v>0</v>
      </c>
      <c r="S45" s="197" t="s">
        <v>837</v>
      </c>
      <c r="T45" s="227">
        <v>1</v>
      </c>
      <c r="U45" s="6" t="s">
        <v>860</v>
      </c>
      <c r="V45" s="6" t="s">
        <v>860</v>
      </c>
      <c r="W45" s="5" t="str">
        <f t="shared" si="7"/>
        <v>Nivel 1; B</v>
      </c>
      <c r="X45" s="5" t="str">
        <f t="shared" si="8"/>
        <v>Nivel 1,B</v>
      </c>
      <c r="Y45" s="5" t="str">
        <f t="shared" si="9"/>
        <v>Correctivo Regular</v>
      </c>
      <c r="Z45" s="5"/>
      <c r="AA45" s="5">
        <f t="shared" si="10"/>
        <v>0</v>
      </c>
      <c r="AB45">
        <f t="shared" si="11"/>
        <v>555.04320041623305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5.75" x14ac:dyDescent="0.25">
      <c r="A46" s="5" t="s">
        <v>920</v>
      </c>
      <c r="B46" s="205" t="s">
        <v>921</v>
      </c>
      <c r="C46" s="205">
        <v>0</v>
      </c>
      <c r="D46" s="6" t="s">
        <v>831</v>
      </c>
      <c r="E46" s="235">
        <v>1</v>
      </c>
      <c r="F46" s="235">
        <v>2</v>
      </c>
      <c r="G46" s="6">
        <f t="shared" si="16"/>
        <v>2</v>
      </c>
      <c r="H46" s="6">
        <f t="shared" si="5"/>
        <v>0.34</v>
      </c>
      <c r="I46" s="195" t="s">
        <v>842</v>
      </c>
      <c r="J46" s="200">
        <v>17</v>
      </c>
      <c r="K46" s="200">
        <v>73</v>
      </c>
      <c r="L46" s="200">
        <v>350</v>
      </c>
      <c r="M46" s="195" t="str">
        <f t="shared" si="12"/>
        <v>Nivel 1</v>
      </c>
      <c r="N46" s="198">
        <v>2</v>
      </c>
      <c r="O46" s="198" t="str">
        <f t="shared" si="6"/>
        <v>Nivel 2</v>
      </c>
      <c r="P46" s="200" t="s">
        <v>957</v>
      </c>
      <c r="Q46" s="275">
        <v>180</v>
      </c>
      <c r="R46" s="271">
        <f t="shared" si="13"/>
        <v>0.94444444444444442</v>
      </c>
      <c r="S46" s="197"/>
      <c r="T46" s="226">
        <v>180</v>
      </c>
      <c r="U46" s="6" t="s">
        <v>843</v>
      </c>
      <c r="V46" s="6" t="s">
        <v>860</v>
      </c>
      <c r="W46" s="5" t="str">
        <f t="shared" si="7"/>
        <v>Nivel 1; A</v>
      </c>
      <c r="X46" s="5" t="str">
        <f t="shared" si="8"/>
        <v>Nivel 2,A</v>
      </c>
      <c r="Y46" s="5" t="str">
        <f t="shared" si="9"/>
        <v>Correctivo Regular</v>
      </c>
      <c r="Z46" s="5"/>
      <c r="AA46" s="5">
        <f t="shared" si="10"/>
        <v>61.2</v>
      </c>
      <c r="AB46">
        <f t="shared" si="11"/>
        <v>1416.8181681581686</v>
      </c>
      <c r="AG46">
        <f t="shared" si="0"/>
        <v>34</v>
      </c>
      <c r="AH46">
        <f t="shared" si="1"/>
        <v>146</v>
      </c>
      <c r="AI46">
        <f t="shared" si="2"/>
        <v>700</v>
      </c>
      <c r="AJ46">
        <f t="shared" si="3"/>
        <v>360</v>
      </c>
    </row>
    <row r="47" spans="1:36" x14ac:dyDescent="0.25">
      <c r="A47" s="234" t="s">
        <v>922</v>
      </c>
      <c r="B47" s="223" t="s">
        <v>923</v>
      </c>
      <c r="C47" s="224">
        <v>0</v>
      </c>
      <c r="D47" s="224"/>
      <c r="E47" s="224"/>
      <c r="F47" s="224"/>
      <c r="G47" s="224"/>
      <c r="H47" s="224">
        <f t="shared" si="5"/>
        <v>0</v>
      </c>
      <c r="I47" s="224"/>
      <c r="J47" s="224"/>
      <c r="K47" s="224"/>
      <c r="L47" s="224"/>
      <c r="M47" s="248"/>
      <c r="N47" s="224"/>
      <c r="O47" s="224"/>
      <c r="P47" s="224"/>
      <c r="Q47" s="224"/>
      <c r="R47" s="224">
        <f t="shared" si="13"/>
        <v>0</v>
      </c>
      <c r="S47" s="224"/>
      <c r="T47" s="224"/>
      <c r="U47" s="232"/>
      <c r="V47" s="5"/>
      <c r="W47" s="234" t="str">
        <f t="shared" si="7"/>
        <v xml:space="preserve">; </v>
      </c>
      <c r="X47" s="234"/>
      <c r="Y47" s="234">
        <f t="shared" si="9"/>
        <v>0</v>
      </c>
      <c r="Z47" s="234"/>
      <c r="AA47" s="234">
        <f t="shared" si="10"/>
        <v>0</v>
      </c>
      <c r="AB47">
        <f t="shared" si="11"/>
        <v>0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x14ac:dyDescent="0.25">
      <c r="A48" s="5" t="s">
        <v>924</v>
      </c>
      <c r="B48" s="5" t="s">
        <v>925</v>
      </c>
      <c r="C48" s="5" t="s">
        <v>837</v>
      </c>
      <c r="D48" s="6" t="s">
        <v>831</v>
      </c>
      <c r="E48" s="235">
        <v>3.5</v>
      </c>
      <c r="F48" s="235">
        <v>6</v>
      </c>
      <c r="G48" s="6">
        <f t="shared" ref="G48:G52" si="17">+F48*E48</f>
        <v>21</v>
      </c>
      <c r="H48" s="6">
        <f t="shared" si="5"/>
        <v>3.5700000000000003</v>
      </c>
      <c r="I48" s="195" t="s">
        <v>842</v>
      </c>
      <c r="J48" s="200">
        <v>0</v>
      </c>
      <c r="K48" s="200">
        <v>0</v>
      </c>
      <c r="L48" s="200">
        <v>0</v>
      </c>
      <c r="M48" s="195" t="str">
        <f t="shared" si="12"/>
        <v>Nivel 1</v>
      </c>
      <c r="N48" s="195">
        <v>2</v>
      </c>
      <c r="O48" s="195" t="str">
        <f t="shared" si="6"/>
        <v>Nivel 2</v>
      </c>
      <c r="P48" s="6" t="s">
        <v>957</v>
      </c>
      <c r="Q48" s="200">
        <v>0</v>
      </c>
      <c r="R48" s="6">
        <f t="shared" si="13"/>
        <v>0</v>
      </c>
      <c r="S48" s="197" t="s">
        <v>837</v>
      </c>
      <c r="T48" s="227">
        <v>1</v>
      </c>
      <c r="U48" s="6" t="s">
        <v>843</v>
      </c>
      <c r="V48" s="6" t="s">
        <v>860</v>
      </c>
      <c r="W48" s="5" t="str">
        <f t="shared" si="7"/>
        <v>Nivel 1; A</v>
      </c>
      <c r="X48" s="5" t="str">
        <f t="shared" si="8"/>
        <v>Nivel 2,A</v>
      </c>
      <c r="Y48" s="5" t="str">
        <f t="shared" si="9"/>
        <v>Correctivo Regular</v>
      </c>
      <c r="Z48" s="5"/>
      <c r="AA48" s="5">
        <f t="shared" si="10"/>
        <v>0</v>
      </c>
      <c r="AB48">
        <f t="shared" si="11"/>
        <v>555.04320041623305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x14ac:dyDescent="0.25">
      <c r="A49" s="5" t="s">
        <v>926</v>
      </c>
      <c r="B49" s="5" t="s">
        <v>927</v>
      </c>
      <c r="C49" s="5" t="s">
        <v>837</v>
      </c>
      <c r="D49" s="6" t="s">
        <v>831</v>
      </c>
      <c r="E49" s="235">
        <v>4</v>
      </c>
      <c r="F49" s="235">
        <v>10</v>
      </c>
      <c r="G49" s="6">
        <f t="shared" si="17"/>
        <v>40</v>
      </c>
      <c r="H49" s="6">
        <f t="shared" si="5"/>
        <v>10.8</v>
      </c>
      <c r="I49" s="195" t="s">
        <v>842</v>
      </c>
      <c r="J49" s="6">
        <v>0</v>
      </c>
      <c r="K49" s="6">
        <v>0</v>
      </c>
      <c r="L49" s="6">
        <v>0</v>
      </c>
      <c r="M49" s="195" t="str">
        <f t="shared" si="12"/>
        <v>Nivel 2</v>
      </c>
      <c r="N49" s="195">
        <v>3</v>
      </c>
      <c r="O49" s="195" t="str">
        <f t="shared" si="6"/>
        <v>Nivel 3</v>
      </c>
      <c r="P49" s="6" t="s">
        <v>957</v>
      </c>
      <c r="Q49" s="6">
        <v>0</v>
      </c>
      <c r="R49" s="6">
        <f t="shared" si="13"/>
        <v>0</v>
      </c>
      <c r="S49" s="197" t="s">
        <v>837</v>
      </c>
      <c r="T49" s="227">
        <v>1</v>
      </c>
      <c r="U49" s="6" t="s">
        <v>843</v>
      </c>
      <c r="V49" s="6" t="s">
        <v>860</v>
      </c>
      <c r="W49" s="5" t="str">
        <f t="shared" si="7"/>
        <v>Nivel 2; A</v>
      </c>
      <c r="X49" s="5" t="str">
        <f t="shared" si="8"/>
        <v>Nivel 3,A</v>
      </c>
      <c r="Y49" s="5" t="str">
        <f t="shared" si="9"/>
        <v>Correctivo Especial</v>
      </c>
      <c r="Z49" s="5"/>
      <c r="AA49" s="5">
        <f t="shared" si="10"/>
        <v>0</v>
      </c>
      <c r="AB49">
        <f t="shared" si="11"/>
        <v>373069.31043600012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x14ac:dyDescent="0.25">
      <c r="A50" s="5" t="s">
        <v>928</v>
      </c>
      <c r="B50" s="5" t="s">
        <v>929</v>
      </c>
      <c r="C50" s="5" t="s">
        <v>837</v>
      </c>
      <c r="D50" s="6" t="s">
        <v>831</v>
      </c>
      <c r="E50" s="235">
        <v>3.5</v>
      </c>
      <c r="F50" s="235">
        <v>10</v>
      </c>
      <c r="G50" s="6">
        <f t="shared" si="17"/>
        <v>35</v>
      </c>
      <c r="H50" s="6">
        <f t="shared" si="5"/>
        <v>9.4500000000000011</v>
      </c>
      <c r="I50" s="195" t="s">
        <v>842</v>
      </c>
      <c r="J50" s="6">
        <v>0</v>
      </c>
      <c r="K50" s="6">
        <v>0</v>
      </c>
      <c r="L50" s="6">
        <v>0</v>
      </c>
      <c r="M50" s="195" t="str">
        <f t="shared" si="12"/>
        <v>Nivel 2</v>
      </c>
      <c r="N50" s="195">
        <v>3</v>
      </c>
      <c r="O50" s="195" t="str">
        <f t="shared" si="6"/>
        <v>Nivel 3</v>
      </c>
      <c r="P50" s="6" t="s">
        <v>957</v>
      </c>
      <c r="Q50" s="6">
        <v>0</v>
      </c>
      <c r="R50" s="6">
        <f t="shared" si="13"/>
        <v>0</v>
      </c>
      <c r="S50" s="197" t="s">
        <v>837</v>
      </c>
      <c r="T50" s="227">
        <v>1</v>
      </c>
      <c r="U50" s="6" t="s">
        <v>843</v>
      </c>
      <c r="V50" s="6" t="s">
        <v>860</v>
      </c>
      <c r="W50" s="5" t="str">
        <f t="shared" si="7"/>
        <v>Nivel 2; A</v>
      </c>
      <c r="X50" s="5" t="str">
        <f t="shared" si="8"/>
        <v>Nivel 3,A</v>
      </c>
      <c r="Y50" s="5" t="str">
        <f t="shared" si="9"/>
        <v>Correctivo Especial</v>
      </c>
      <c r="Z50" s="5"/>
      <c r="AA50" s="5">
        <f t="shared" si="10"/>
        <v>0</v>
      </c>
      <c r="AB50">
        <f t="shared" si="11"/>
        <v>373069.31043600012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x14ac:dyDescent="0.25">
      <c r="A51" s="5" t="s">
        <v>930</v>
      </c>
      <c r="B51" s="5" t="s">
        <v>931</v>
      </c>
      <c r="C51" s="5" t="s">
        <v>837</v>
      </c>
      <c r="D51" s="6" t="s">
        <v>831</v>
      </c>
      <c r="E51" s="235">
        <v>1</v>
      </c>
      <c r="F51" s="235">
        <v>2</v>
      </c>
      <c r="G51" s="6">
        <f t="shared" si="17"/>
        <v>2</v>
      </c>
      <c r="H51" s="6">
        <f t="shared" si="5"/>
        <v>0.28000000000000003</v>
      </c>
      <c r="I51" s="195" t="s">
        <v>846</v>
      </c>
      <c r="J51" s="200">
        <v>0</v>
      </c>
      <c r="K51" s="200">
        <v>0</v>
      </c>
      <c r="L51" s="200">
        <v>0</v>
      </c>
      <c r="M51" s="195" t="str">
        <f t="shared" si="12"/>
        <v>Nivel 1</v>
      </c>
      <c r="N51" s="195">
        <v>1</v>
      </c>
      <c r="O51" s="195" t="str">
        <f t="shared" si="6"/>
        <v>Nivel 1</v>
      </c>
      <c r="P51" s="6" t="s">
        <v>956</v>
      </c>
      <c r="Q51" s="200">
        <v>0</v>
      </c>
      <c r="R51" s="6">
        <f t="shared" si="13"/>
        <v>0</v>
      </c>
      <c r="S51" s="197" t="s">
        <v>837</v>
      </c>
      <c r="T51" s="227">
        <v>1</v>
      </c>
      <c r="U51" s="6" t="s">
        <v>860</v>
      </c>
      <c r="V51" s="6" t="s">
        <v>860</v>
      </c>
      <c r="W51" s="5" t="str">
        <f t="shared" si="7"/>
        <v>Nivel 1; B</v>
      </c>
      <c r="X51" s="5" t="str">
        <f t="shared" si="8"/>
        <v>Nivel 1,B</v>
      </c>
      <c r="Y51" s="5" t="str">
        <f t="shared" si="9"/>
        <v>Correctivo Regular</v>
      </c>
      <c r="Z51" s="5"/>
      <c r="AA51" s="5">
        <f t="shared" si="10"/>
        <v>0</v>
      </c>
      <c r="AB51">
        <f t="shared" si="11"/>
        <v>555.04320041623305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x14ac:dyDescent="0.25">
      <c r="A52" s="217" t="s">
        <v>932</v>
      </c>
      <c r="B52" s="217" t="s">
        <v>980</v>
      </c>
      <c r="C52" s="217" t="s">
        <v>837</v>
      </c>
      <c r="D52" s="215" t="s">
        <v>959</v>
      </c>
      <c r="E52" s="235">
        <v>3</v>
      </c>
      <c r="F52" s="235">
        <v>10</v>
      </c>
      <c r="G52" s="215">
        <f t="shared" si="17"/>
        <v>30</v>
      </c>
      <c r="H52" s="215">
        <f t="shared" si="5"/>
        <v>8.1000000000000014</v>
      </c>
      <c r="I52" s="218" t="s">
        <v>846</v>
      </c>
      <c r="J52" s="215">
        <v>0</v>
      </c>
      <c r="K52" s="215">
        <v>0</v>
      </c>
      <c r="L52" s="215">
        <v>0</v>
      </c>
      <c r="M52" s="195" t="str">
        <f t="shared" si="12"/>
        <v>Nivel 2</v>
      </c>
      <c r="N52" s="239">
        <v>3</v>
      </c>
      <c r="O52" s="239" t="str">
        <f t="shared" si="6"/>
        <v>Nivel 3</v>
      </c>
      <c r="P52" s="215" t="s">
        <v>956</v>
      </c>
      <c r="Q52" s="215">
        <v>0</v>
      </c>
      <c r="R52" s="215">
        <f t="shared" si="13"/>
        <v>0</v>
      </c>
      <c r="S52" s="219" t="s">
        <v>837</v>
      </c>
      <c r="T52" s="229">
        <v>1</v>
      </c>
      <c r="U52" s="215" t="s">
        <v>860</v>
      </c>
      <c r="V52" s="215" t="s">
        <v>860</v>
      </c>
      <c r="W52" s="217" t="str">
        <f t="shared" si="7"/>
        <v>Nivel 2; B</v>
      </c>
      <c r="X52" s="5" t="str">
        <f t="shared" si="8"/>
        <v>Nivel 3,B</v>
      </c>
      <c r="Y52" s="5" t="str">
        <f t="shared" si="9"/>
        <v>Correctivo Especial</v>
      </c>
      <c r="Z52" s="233" t="s">
        <v>960</v>
      </c>
      <c r="AA52" s="5">
        <f t="shared" si="10"/>
        <v>0</v>
      </c>
      <c r="AB52">
        <f t="shared" si="11"/>
        <v>373069.31043600012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x14ac:dyDescent="0.25">
      <c r="A53" s="234" t="s">
        <v>933</v>
      </c>
      <c r="B53" s="223" t="s">
        <v>572</v>
      </c>
      <c r="C53" s="224">
        <v>0</v>
      </c>
      <c r="D53" s="224"/>
      <c r="E53" s="224"/>
      <c r="F53" s="224"/>
      <c r="G53" s="224"/>
      <c r="H53" s="224">
        <f t="shared" si="5"/>
        <v>0</v>
      </c>
      <c r="I53" s="224"/>
      <c r="J53" s="224"/>
      <c r="K53" s="224"/>
      <c r="L53" s="224"/>
      <c r="M53" s="248"/>
      <c r="N53" s="224"/>
      <c r="O53" s="224"/>
      <c r="P53" s="224"/>
      <c r="Q53" s="224"/>
      <c r="R53" s="224">
        <f t="shared" si="13"/>
        <v>0</v>
      </c>
      <c r="S53" s="224"/>
      <c r="T53" s="224"/>
      <c r="U53" s="232"/>
      <c r="V53" s="234"/>
      <c r="W53" s="234" t="str">
        <f>+CONCATENATE(M53,"; ",U53)</f>
        <v xml:space="preserve">; </v>
      </c>
      <c r="X53" s="234"/>
      <c r="Y53" s="234">
        <f t="shared" si="9"/>
        <v>0</v>
      </c>
      <c r="Z53" s="234"/>
      <c r="AA53" s="234">
        <f t="shared" si="10"/>
        <v>0</v>
      </c>
      <c r="AB53">
        <f t="shared" si="11"/>
        <v>0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x14ac:dyDescent="0.25">
      <c r="A54" s="5" t="s">
        <v>934</v>
      </c>
      <c r="B54" s="5" t="s">
        <v>970</v>
      </c>
      <c r="C54" s="5" t="s">
        <v>995</v>
      </c>
      <c r="D54" s="6" t="s">
        <v>831</v>
      </c>
      <c r="E54" s="235">
        <v>3</v>
      </c>
      <c r="F54" s="235">
        <v>6</v>
      </c>
      <c r="G54" s="6">
        <f t="shared" ref="G54:G55" si="18">+F54*E54</f>
        <v>18</v>
      </c>
      <c r="H54" s="6">
        <f t="shared" si="5"/>
        <v>2.5200000000000005</v>
      </c>
      <c r="I54" s="195" t="s">
        <v>846</v>
      </c>
      <c r="J54" s="200">
        <v>0</v>
      </c>
      <c r="K54" s="200">
        <v>0</v>
      </c>
      <c r="L54" s="200">
        <v>0</v>
      </c>
      <c r="M54" s="195" t="str">
        <f t="shared" si="12"/>
        <v>Nivel 1</v>
      </c>
      <c r="N54" s="195">
        <v>1</v>
      </c>
      <c r="O54" s="195" t="str">
        <f t="shared" si="6"/>
        <v>Nivel 1</v>
      </c>
      <c r="P54" s="6" t="s">
        <v>956</v>
      </c>
      <c r="Q54" s="200">
        <v>0</v>
      </c>
      <c r="R54" s="6">
        <f t="shared" si="13"/>
        <v>0</v>
      </c>
      <c r="S54" s="197" t="s">
        <v>837</v>
      </c>
      <c r="T54" s="227">
        <v>1</v>
      </c>
      <c r="U54" s="6" t="s">
        <v>860</v>
      </c>
      <c r="V54" s="6" t="s">
        <v>860</v>
      </c>
      <c r="W54" s="5" t="str">
        <f>+CONCATENATE(M54,"; ",U54)</f>
        <v>Nivel 1; B</v>
      </c>
      <c r="X54" s="5" t="str">
        <f t="shared" si="8"/>
        <v>Nivel 1,B</v>
      </c>
      <c r="Y54" s="5" t="str">
        <f t="shared" si="9"/>
        <v>Correctivo Regular</v>
      </c>
      <c r="Z54" s="5"/>
      <c r="AA54" s="5">
        <f t="shared" si="10"/>
        <v>0</v>
      </c>
      <c r="AB54">
        <f t="shared" si="11"/>
        <v>555.04320041623305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x14ac:dyDescent="0.25">
      <c r="A55" s="5" t="s">
        <v>935</v>
      </c>
      <c r="B55" s="5" t="s">
        <v>936</v>
      </c>
      <c r="C55" s="5" t="s">
        <v>837</v>
      </c>
      <c r="D55" s="6" t="s">
        <v>831</v>
      </c>
      <c r="E55" s="235">
        <v>4</v>
      </c>
      <c r="F55" s="235">
        <v>6</v>
      </c>
      <c r="G55" s="6">
        <f t="shared" si="18"/>
        <v>24</v>
      </c>
      <c r="H55" s="6">
        <f t="shared" si="5"/>
        <v>3.3600000000000003</v>
      </c>
      <c r="I55" s="195" t="s">
        <v>846</v>
      </c>
      <c r="J55" s="6">
        <v>0</v>
      </c>
      <c r="K55" s="6">
        <v>0</v>
      </c>
      <c r="L55" s="6">
        <v>0</v>
      </c>
      <c r="M55" s="195" t="str">
        <f t="shared" si="12"/>
        <v>Nivel 1</v>
      </c>
      <c r="N55" s="195">
        <v>1</v>
      </c>
      <c r="O55" s="195" t="str">
        <f t="shared" si="6"/>
        <v>Nivel 1</v>
      </c>
      <c r="P55" s="6" t="s">
        <v>957</v>
      </c>
      <c r="Q55" s="6">
        <v>0</v>
      </c>
      <c r="R55" s="6">
        <f t="shared" si="13"/>
        <v>0</v>
      </c>
      <c r="S55" s="197" t="s">
        <v>837</v>
      </c>
      <c r="T55" s="227">
        <v>1</v>
      </c>
      <c r="U55" s="6" t="s">
        <v>860</v>
      </c>
      <c r="V55" s="6" t="s">
        <v>860</v>
      </c>
      <c r="W55" s="5" t="str">
        <f>+CONCATENATE(M55,"; ",U55)</f>
        <v>Nivel 1; B</v>
      </c>
      <c r="X55" s="5" t="str">
        <f t="shared" si="8"/>
        <v>Nivel 1,B</v>
      </c>
      <c r="Y55" s="5" t="str">
        <f t="shared" si="9"/>
        <v>Correctivo Regular</v>
      </c>
      <c r="Z55" s="5"/>
      <c r="AA55" s="5">
        <f t="shared" si="10"/>
        <v>0</v>
      </c>
      <c r="AB55">
        <f t="shared" si="11"/>
        <v>555.04320041623305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5.75" x14ac:dyDescent="0.25">
      <c r="A56" s="5" t="s">
        <v>937</v>
      </c>
      <c r="B56" s="5" t="s">
        <v>938</v>
      </c>
      <c r="C56" s="5">
        <v>0</v>
      </c>
      <c r="D56" s="6" t="s">
        <v>939</v>
      </c>
      <c r="E56" s="236"/>
      <c r="F56" s="236"/>
      <c r="G56" s="6">
        <v>1368</v>
      </c>
      <c r="H56" s="6"/>
      <c r="I56" s="195" t="s">
        <v>846</v>
      </c>
      <c r="J56" s="6">
        <v>2158</v>
      </c>
      <c r="K56" s="6">
        <v>1215</v>
      </c>
      <c r="L56" s="6">
        <v>702</v>
      </c>
      <c r="M56" s="195" t="str">
        <f t="shared" si="12"/>
        <v>Nivel 2</v>
      </c>
      <c r="N56" s="240" t="s">
        <v>977</v>
      </c>
      <c r="O56" s="240"/>
      <c r="P56" s="6" t="s">
        <v>956</v>
      </c>
      <c r="Q56" s="206">
        <v>0</v>
      </c>
      <c r="R56" s="206"/>
      <c r="S56" s="197"/>
      <c r="T56" s="230">
        <v>1368</v>
      </c>
      <c r="U56" s="6" t="s">
        <v>843</v>
      </c>
      <c r="V56" s="6" t="s">
        <v>860</v>
      </c>
      <c r="W56" s="5" t="str">
        <f>+CONCATENATE(M56,"; ",U56)</f>
        <v>Nivel 2; A</v>
      </c>
      <c r="X56" s="5" t="str">
        <f t="shared" si="8"/>
        <v>Nivel ---,A</v>
      </c>
      <c r="Y56" s="5"/>
      <c r="Z56" s="5"/>
      <c r="AA56" s="5">
        <f t="shared" ref="AA56" si="19">+T56*G56</f>
        <v>1871424</v>
      </c>
    </row>
    <row r="57" spans="1:36" x14ac:dyDescent="0.25">
      <c r="I57" s="203" t="s">
        <v>530</v>
      </c>
      <c r="S57" s="201" t="s">
        <v>530</v>
      </c>
    </row>
    <row r="58" spans="1:36" x14ac:dyDescent="0.25">
      <c r="B58" s="216" t="s">
        <v>958</v>
      </c>
      <c r="C58" s="216"/>
      <c r="S58" s="201"/>
    </row>
    <row r="59" spans="1:36" x14ac:dyDescent="0.25">
      <c r="S59" s="201"/>
    </row>
    <row r="60" spans="1:36" x14ac:dyDescent="0.25">
      <c r="I60" t="s">
        <v>530</v>
      </c>
      <c r="R60" s="273">
        <f>+AVERAGEIF(Y10:Y55,"Correctivo Regular",R10:R55)</f>
        <v>-0.15874551971326165</v>
      </c>
      <c r="S60" s="201"/>
    </row>
    <row r="61" spans="1:36" x14ac:dyDescent="0.25">
      <c r="S61" s="201"/>
    </row>
    <row r="62" spans="1:36" x14ac:dyDescent="0.25">
      <c r="S62" s="201"/>
    </row>
    <row r="63" spans="1:36" x14ac:dyDescent="0.25">
      <c r="S63" s="201"/>
    </row>
    <row r="64" spans="1:36" x14ac:dyDescent="0.25">
      <c r="S64" s="201"/>
    </row>
    <row r="65" spans="19:19" x14ac:dyDescent="0.25">
      <c r="S65" s="201"/>
    </row>
    <row r="66" spans="19:19" x14ac:dyDescent="0.25">
      <c r="S66" s="201"/>
    </row>
    <row r="67" spans="19:19" x14ac:dyDescent="0.25">
      <c r="S67" s="201"/>
    </row>
    <row r="68" spans="19:19" x14ac:dyDescent="0.25">
      <c r="S68" s="201"/>
    </row>
    <row r="69" spans="19:19" x14ac:dyDescent="0.25">
      <c r="S69" s="201"/>
    </row>
    <row r="70" spans="19:19" x14ac:dyDescent="0.25">
      <c r="S70" s="201"/>
    </row>
    <row r="71" spans="19:19" x14ac:dyDescent="0.25">
      <c r="S71" s="201"/>
    </row>
    <row r="72" spans="19:19" x14ac:dyDescent="0.25">
      <c r="S72" s="201"/>
    </row>
    <row r="73" spans="19:19" x14ac:dyDescent="0.25">
      <c r="S73" s="201"/>
    </row>
    <row r="74" spans="19:19" x14ac:dyDescent="0.25">
      <c r="S74" s="201"/>
    </row>
    <row r="75" spans="19:19" x14ac:dyDescent="0.25">
      <c r="S75" s="201"/>
    </row>
    <row r="76" spans="19:19" x14ac:dyDescent="0.25">
      <c r="S76" s="201"/>
    </row>
    <row r="77" spans="19:19" x14ac:dyDescent="0.25">
      <c r="S77" s="201"/>
    </row>
    <row r="78" spans="19:19" x14ac:dyDescent="0.25">
      <c r="S78" s="201"/>
    </row>
    <row r="79" spans="19:19" x14ac:dyDescent="0.25">
      <c r="S79" s="201"/>
    </row>
    <row r="80" spans="19:19" x14ac:dyDescent="0.25">
      <c r="S80" s="201"/>
    </row>
    <row r="81" spans="19:19" x14ac:dyDescent="0.25">
      <c r="S81" s="201"/>
    </row>
    <row r="82" spans="19:19" x14ac:dyDescent="0.25">
      <c r="S82" s="201"/>
    </row>
    <row r="83" spans="19:19" x14ac:dyDescent="0.25">
      <c r="S83" s="201"/>
    </row>
    <row r="84" spans="19:19" x14ac:dyDescent="0.25">
      <c r="S84" s="201"/>
    </row>
    <row r="85" spans="19:19" x14ac:dyDescent="0.25">
      <c r="S85" s="201"/>
    </row>
    <row r="86" spans="19:19" x14ac:dyDescent="0.25">
      <c r="S86" s="201"/>
    </row>
    <row r="87" spans="19:19" x14ac:dyDescent="0.25">
      <c r="S87" s="201"/>
    </row>
    <row r="88" spans="19:19" x14ac:dyDescent="0.25">
      <c r="S88" s="201"/>
    </row>
    <row r="89" spans="19:19" x14ac:dyDescent="0.25">
      <c r="S89" s="201"/>
    </row>
    <row r="90" spans="19:19" x14ac:dyDescent="0.25">
      <c r="S90" s="201"/>
    </row>
    <row r="91" spans="19:19" x14ac:dyDescent="0.25">
      <c r="S91" s="201"/>
    </row>
    <row r="92" spans="19:19" x14ac:dyDescent="0.25">
      <c r="S92" s="201"/>
    </row>
  </sheetData>
  <autoFilter ref="A7:AA58"/>
  <mergeCells count="20">
    <mergeCell ref="AA1:AA6"/>
    <mergeCell ref="T1:T6"/>
    <mergeCell ref="U1:U6"/>
    <mergeCell ref="W1:W6"/>
    <mergeCell ref="X1:X6"/>
    <mergeCell ref="Y1:Y6"/>
    <mergeCell ref="Z1:Z6"/>
    <mergeCell ref="R1:R6"/>
    <mergeCell ref="Q1:Q6"/>
    <mergeCell ref="D1:D6"/>
    <mergeCell ref="E1:E6"/>
    <mergeCell ref="F1:F6"/>
    <mergeCell ref="G1:G6"/>
    <mergeCell ref="I1:I6"/>
    <mergeCell ref="J1:J6"/>
    <mergeCell ref="K1:K6"/>
    <mergeCell ref="L1:L6"/>
    <mergeCell ref="M1:M6"/>
    <mergeCell ref="N1:N6"/>
    <mergeCell ref="P1:P6"/>
  </mergeCells>
  <pageMargins left="0.7" right="0.7" top="0.75" bottom="0.75" header="0.3" footer="0.3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Control</vt:lpstr>
      <vt:lpstr>A.V. PRINC.4y4A</vt:lpstr>
      <vt:lpstr>CURVAS PRINC.</vt:lpstr>
      <vt:lpstr>RECTAS PRINC.</vt:lpstr>
      <vt:lpstr>TPA (Taller Puente Alto)</vt:lpstr>
      <vt:lpstr>CIN (Cocheras Inter. Quilin)</vt:lpstr>
      <vt:lpstr>Correctivo</vt:lpstr>
      <vt:lpstr>Hoja1</vt:lpstr>
      <vt:lpstr>Correctivo rel3</vt:lpstr>
      <vt:lpstr>Hoja1 (2)</vt:lpstr>
      <vt:lpstr>Correctivo (2)</vt:lpstr>
      <vt:lpstr>Hoja2</vt:lpstr>
      <vt:lpstr>Correctivos</vt:lpstr>
      <vt:lpstr>'A.V. PRINC.4y4A'!Área_de_impresión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Romero</dc:creator>
  <cp:lastModifiedBy>Rodrigo Cornejo</cp:lastModifiedBy>
  <cp:lastPrinted>2015-11-19T20:17:48Z</cp:lastPrinted>
  <dcterms:created xsi:type="dcterms:W3CDTF">2015-11-19T00:46:26Z</dcterms:created>
  <dcterms:modified xsi:type="dcterms:W3CDTF">2016-04-19T14:46:44Z</dcterms:modified>
</cp:coreProperties>
</file>